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36" firstSheet="2" activeTab="4"/>
  </bookViews>
  <sheets>
    <sheet name="Cover Page" sheetId="1" r:id="rId1"/>
    <sheet name="LIFE 2009 - Form FA" sheetId="2" r:id="rId2"/>
    <sheet name="LIFE 2009 - Form FB" sheetId="3" r:id="rId3"/>
    <sheet name="LIFE 2009 - Form FC" sheetId="4" r:id="rId4"/>
    <sheet name="LIFE 2009- Form F1" sheetId="5" r:id="rId5"/>
    <sheet name="LIFE 2009 - Form F2" sheetId="6" r:id="rId6"/>
    <sheet name="LIFE 2009 - Form F3" sheetId="7" r:id="rId7"/>
    <sheet name="LIFE 2009 - Form F4.a" sheetId="8" r:id="rId8"/>
    <sheet name="LIFE 2009- Form F4.b" sheetId="9" r:id="rId9"/>
    <sheet name="LIFE 2009 - Form F4.c" sheetId="10" r:id="rId10"/>
    <sheet name="LIFE 2009 - Form F5" sheetId="11" r:id="rId11"/>
    <sheet name="LIFE 2009 - Form F6" sheetId="12" r:id="rId12"/>
    <sheet name="LIFE 2009 - Form F7" sheetId="13" r:id="rId13"/>
  </sheets>
  <definedNames>
    <definedName name="_xlnm.Print_Area" localSheetId="5">'LIFE 2009 - Form F2'!$A$1:$I$64</definedName>
    <definedName name="_xlnm.Print_Area" localSheetId="6">'LIFE 2009 - Form F3'!$A$1:$F$60</definedName>
    <definedName name="_xlnm.Print_Area" localSheetId="7">'LIFE 2009 - Form F4.a'!$A$1:$G$26</definedName>
    <definedName name="_xlnm.Print_Area" localSheetId="9">'LIFE 2009 - Form F4.c'!$A$1:$H$25</definedName>
    <definedName name="_xlnm.Print_Area" localSheetId="10">'LIFE 2009 - Form F5'!$A$1:$H$25</definedName>
    <definedName name="_xlnm.Print_Area" localSheetId="11">'LIFE 2009 - Form F6'!$A$1:$F$43</definedName>
    <definedName name="_xlnm.Print_Area" localSheetId="12">'LIFE 2009 - Form F7'!$A$1:$F$17</definedName>
    <definedName name="_xlnm.Print_Area" localSheetId="1">'LIFE 2009 - Form FA'!$A$1:$D$30</definedName>
    <definedName name="_xlnm.Print_Area" localSheetId="2">'LIFE 2009 - Form FB'!$A$1:$L$37</definedName>
    <definedName name="_xlnm.Print_Area" localSheetId="3">'LIFE 2009 - Form FC'!$A$1:$F$32</definedName>
    <definedName name="_xlnm.Print_Area" localSheetId="4">'LIFE 2009- Form F1'!$A$1:$I$108</definedName>
    <definedName name="_xlnm.Print_Area" localSheetId="8">'LIFE 2009- Form F4.b'!$A$1:$G$52</definedName>
    <definedName name="Excel_BuiltIn__FilterDatabase_10">'LIFE 2009- Form F4.b'!$A$4:$G$48</definedName>
    <definedName name="Excel_BuiltIn__FilterDatabase_10_1">'LIFE 2009- Form F4.b'!$A$4:$G$48</definedName>
    <definedName name="Excel_BuiltIn__FilterDatabase_12">'LIFE 2009 - Form F6'!$A$4:$F$41</definedName>
    <definedName name="Excel_BuiltIn__FilterDatabase_13">'LIFE 2009 - Form F7'!$A$4:$F$13</definedName>
    <definedName name="Excel_BuiltIn__FilterDatabase_5">'LIFE 2009- Form F1'!$A$4:$I$106</definedName>
    <definedName name="Excel_BuiltIn__FilterDatabase_6">'LIFE 2009 - Form F2'!$A$5:$I$62</definedName>
    <definedName name="Excel_BuiltIn__FilterDatabase_7">'LIFE 2009 - Form F3'!$A$4:$G$58</definedName>
    <definedName name="Excel_BuiltIn__FilterDatabase_9">'LIFE 2009- Form F4.b'!$A$4:$G$48</definedName>
    <definedName name="Excel_BuiltIn_Print_Titles_5_1">'LIFE 2009- Form F1'!$A$1:$HV$5</definedName>
    <definedName name="Excel_BuiltIn_Print_Titles_6">'LIFE 2009- Form F1'!$A$1:$IL$5</definedName>
    <definedName name="Excel_BuiltIn_Print_Titles_6_1">'LIFE 2009- Form F1'!$A$1:$II$5</definedName>
    <definedName name="Excel_BuiltIn_Print_Titles_7_1">'LIFE 2009 - Form F3'!$A$1:$IS$4</definedName>
    <definedName name="_xlnm.Print_Titles" localSheetId="5">'LIFE 2009 - Form F2'!$1:$5</definedName>
    <definedName name="_xlnm.Print_Titles" localSheetId="6">'LIFE 2009 - Form F3'!$1:$4</definedName>
    <definedName name="_xlnm.Print_Titles" localSheetId="7">'LIFE 2009 - Form F4.a'!$1:$4</definedName>
    <definedName name="_xlnm.Print_Titles" localSheetId="10">'LIFE 2009 - Form F5'!$1:$5</definedName>
    <definedName name="_xlnm.Print_Titles" localSheetId="11">'LIFE 2009 - Form F6'!$1:$4</definedName>
    <definedName name="_xlnm.Print_Titles" localSheetId="12">'LIFE 2009 - Form F7'!$1:$4</definedName>
    <definedName name="_xlnm.Print_Titles" localSheetId="4">'LIFE 2009- Form F1'!$1:$5</definedName>
    <definedName name="_xlnm.Print_Titles" localSheetId="8">'LIFE 2009- Form F4.b'!$1:$4</definedName>
  </definedNames>
  <calcPr fullCalcOnLoad="1"/>
</workbook>
</file>

<file path=xl/comments5.xml><?xml version="1.0" encoding="utf-8"?>
<comments xmlns="http://schemas.openxmlformats.org/spreadsheetml/2006/main">
  <authors>
    <author/>
  </authors>
  <commentList>
    <comment ref="F63" authorId="0">
      <text>
        <r>
          <rPr>
            <sz val="10"/>
            <rFont val="Arial"/>
            <family val="2"/>
          </rPr>
          <t>Era 20</t>
        </r>
      </text>
    </comment>
  </commentList>
</comments>
</file>

<file path=xl/sharedStrings.xml><?xml version="1.0" encoding="utf-8"?>
<sst xmlns="http://schemas.openxmlformats.org/spreadsheetml/2006/main" count="1285" uniqueCount="522">
  <si>
    <t xml:space="preserve">        LIFE +         
                         Nature and Biodiversity
                         Environmental Policy and Governance
                         Information and Communication</t>
  </si>
  <si>
    <t>FINANCIAL APPLICATION FORMS</t>
  </si>
  <si>
    <t>Proposal acronym: ARCTOS</t>
  </si>
  <si>
    <r>
      <t>NOTES</t>
    </r>
    <r>
      <rPr>
        <sz val="10"/>
        <color indexed="8"/>
        <rFont val="Arial"/>
        <family val="2"/>
      </rPr>
      <t xml:space="preserve">: </t>
    </r>
  </si>
  <si>
    <t>Please refer to guidelines for applicants when filling in this form</t>
  </si>
  <si>
    <t>FORM FA</t>
  </si>
  <si>
    <t>Budget breakdown categories</t>
  </si>
  <si>
    <t>Total cost in €</t>
  </si>
  <si>
    <t>Eligible Cost in €</t>
  </si>
  <si>
    <t>% of total eligible costs</t>
  </si>
  <si>
    <t>1. Personnel</t>
  </si>
  <si>
    <t>2. Travel and subsistence</t>
  </si>
  <si>
    <t>3. External assistance</t>
  </si>
  <si>
    <t>4. Durable goods</t>
  </si>
  <si>
    <t>Infrastructure</t>
  </si>
  <si>
    <t>Equipment</t>
  </si>
  <si>
    <t>Prototype</t>
  </si>
  <si>
    <t>5. Land purchase / long-term lease</t>
  </si>
  <si>
    <t>6. Consumables</t>
  </si>
  <si>
    <t>7. Other Costs</t>
  </si>
  <si>
    <t xml:space="preserve">8. Overheads </t>
  </si>
  <si>
    <t>TOTAL</t>
  </si>
  <si>
    <t>Contribution breakdown</t>
  </si>
  <si>
    <t>In €</t>
  </si>
  <si>
    <t>% of TOTAL</t>
  </si>
  <si>
    <t>% total eligible costs</t>
  </si>
  <si>
    <t>Requested Community contribution</t>
  </si>
  <si>
    <t xml:space="preserve">Coordinating Beneficiary's contribution </t>
  </si>
  <si>
    <t xml:space="preserve">Associated Beneficiaries' contribution </t>
  </si>
  <si>
    <t>Co-financers contribution</t>
  </si>
  <si>
    <t>Please fill in the forms FC to F7 first. In these forms you are allowed to add lines but you cannot alter the formulae. In this form you are only requested to fill in the amount of the overheads</t>
  </si>
  <si>
    <t>Please refer to the relevant instructions given in the explanatory notes for filling in these forms</t>
  </si>
  <si>
    <t>Important note: If the overheads cell appears in red, this means that the budgeted amount is above the maximum permited 7% of the total eligible direct costs excluding land purchase and the overhead costs themselves.</t>
  </si>
  <si>
    <t>AT</t>
  </si>
  <si>
    <t>BE</t>
  </si>
  <si>
    <t>BU</t>
  </si>
  <si>
    <t>CY</t>
  </si>
  <si>
    <t>CZ</t>
  </si>
  <si>
    <t>DE</t>
  </si>
  <si>
    <t>DK</t>
  </si>
  <si>
    <t>EE</t>
  </si>
  <si>
    <t>ES</t>
  </si>
  <si>
    <t>FI</t>
  </si>
  <si>
    <t>FR</t>
  </si>
  <si>
    <t>GR</t>
  </si>
  <si>
    <t>HU</t>
  </si>
  <si>
    <t>IE</t>
  </si>
  <si>
    <t>IT</t>
  </si>
  <si>
    <t>LT</t>
  </si>
  <si>
    <t>LU</t>
  </si>
  <si>
    <t>LV</t>
  </si>
  <si>
    <t>MT</t>
  </si>
  <si>
    <t>NL</t>
  </si>
  <si>
    <t>PL</t>
  </si>
  <si>
    <t>PT</t>
  </si>
  <si>
    <t>RO</t>
  </si>
  <si>
    <t>SE</t>
  </si>
  <si>
    <t>SI</t>
  </si>
  <si>
    <t>SK</t>
  </si>
  <si>
    <t>UK</t>
  </si>
  <si>
    <t>FORM FB</t>
  </si>
  <si>
    <t>Breakdown of costs for Actions in Euro (excluding overhead costs)</t>
  </si>
  <si>
    <t>Action number</t>
  </si>
  <si>
    <t>Short name of action</t>
  </si>
  <si>
    <t>1.      Personnel</t>
  </si>
  <si>
    <t>2.              Travel and subsistence</t>
  </si>
  <si>
    <t>3.           External assistance</t>
  </si>
  <si>
    <t>4.a           Infrastructure</t>
  </si>
  <si>
    <t>4.b         Equipment</t>
  </si>
  <si>
    <t>4.c         Prototype</t>
  </si>
  <si>
    <t>5.               Purchase or lease of land</t>
  </si>
  <si>
    <t>6.       Consumables</t>
  </si>
  <si>
    <t>7.                Other costs</t>
  </si>
  <si>
    <t>A1</t>
  </si>
  <si>
    <t>Analisi pratica zootecnica e sviluppo indirizzi di gestione</t>
  </si>
  <si>
    <t>A2</t>
  </si>
  <si>
    <t>Valutazione rischio sanitario legato alla presenza del bestiame domestico</t>
  </si>
  <si>
    <t>A3</t>
  </si>
  <si>
    <t>Indagine sull'efficacia delle politiche di gestione del conflitto e proposta di soluzioni innovative</t>
  </si>
  <si>
    <t>A4</t>
  </si>
  <si>
    <t>Valutazione dei protocolli operativi di monitoraggio e definizione di linee guida in collaborazione con i principali attori territoriali.</t>
  </si>
  <si>
    <t>A5</t>
  </si>
  <si>
    <t>Stesura di linee guida per la prevenzione e la gestione del fenomeno degli orsi confidenti/problematici</t>
  </si>
  <si>
    <t>A7</t>
  </si>
  <si>
    <t>Strategia per una gestione delle risorse trofiche naturali e antropiche</t>
  </si>
  <si>
    <t>C1</t>
  </si>
  <si>
    <t>Sperimentazione dei protocolli e buone pratiche relative alla gestione della zootecnia compatibile con la presenza dell'orso</t>
  </si>
  <si>
    <t>C2</t>
  </si>
  <si>
    <t>Implementazione programma gestione sanitaria</t>
  </si>
  <si>
    <t>C4</t>
  </si>
  <si>
    <t>Istituzione di gruppi di intervento rapido per la gestione degli orsi problematici</t>
  </si>
  <si>
    <t>C5</t>
  </si>
  <si>
    <t>Cessione in comodato gratuito di recinzioni elettrificate a protezione di bestiame, apiari e colture di pregio in aree ritenute critiche</t>
  </si>
  <si>
    <t>C6</t>
  </si>
  <si>
    <t>Installazione di contenitori per rifiuti a prova di orso</t>
  </si>
  <si>
    <t>C7</t>
  </si>
  <si>
    <t>Incremento disponibilità trofica nel PNALM e ZPE</t>
  </si>
  <si>
    <t>C10</t>
  </si>
  <si>
    <t>Limitazione dell'accesso veicolare</t>
  </si>
  <si>
    <t>D1</t>
  </si>
  <si>
    <t>Programmi di partecipazione comunità locali</t>
  </si>
  <si>
    <t>D2</t>
  </si>
  <si>
    <t>Comunicazione e diffusione di informazioni tecniche</t>
  </si>
  <si>
    <t>D3</t>
  </si>
  <si>
    <t>Promozione e divulgazione delle azioni di progetto</t>
  </si>
  <si>
    <t>D4</t>
  </si>
  <si>
    <t>Informazione e sensibilizzazione nelle scuole alpine</t>
  </si>
  <si>
    <t>D6</t>
  </si>
  <si>
    <t>Disseminazione di protocolli e buone pratiche ad enti e amministrazioni esterne alla core area</t>
  </si>
  <si>
    <t>D7</t>
  </si>
  <si>
    <t>Strumenti educativi per il coinvolgimento della popolazione scolastica trentina</t>
  </si>
  <si>
    <t>D8</t>
  </si>
  <si>
    <t>Realizzazione sito web</t>
  </si>
  <si>
    <t>E1</t>
  </si>
  <si>
    <t>Gestione del progetto</t>
  </si>
  <si>
    <t>E3</t>
  </si>
  <si>
    <t>Valutazione abbondanza e distribuzione orso marsicano</t>
  </si>
  <si>
    <t>E4</t>
  </si>
  <si>
    <t>Valutazione abbondanza e distribuzione orso sulle Alpi</t>
  </si>
  <si>
    <t>E5</t>
  </si>
  <si>
    <t>Valutazione efficacia strumenti prevenzione danno</t>
  </si>
  <si>
    <t>E6</t>
  </si>
  <si>
    <t>Valutazione azioni di sensibilizzazione nel PNALM e ZPE</t>
  </si>
  <si>
    <t>E7</t>
  </si>
  <si>
    <t>Valutazione azioni di sensibilizzazione nella RAFVG</t>
  </si>
  <si>
    <t>E8</t>
  </si>
  <si>
    <t>Networking con altre realtà internazionali</t>
  </si>
  <si>
    <t>E9</t>
  </si>
  <si>
    <t>Audit finanziario</t>
  </si>
  <si>
    <t>E10</t>
  </si>
  <si>
    <t>Layman's report</t>
  </si>
  <si>
    <t>E11</t>
  </si>
  <si>
    <t>Post-LIFE conservation plan</t>
  </si>
  <si>
    <t xml:space="preserve"> TOTAL</t>
  </si>
  <si>
    <t>FORM FC</t>
  </si>
  <si>
    <t>Coordinating Beneficiary's contribution</t>
  </si>
  <si>
    <t>Country code</t>
  </si>
  <si>
    <t>Beneficiary n°</t>
  </si>
  <si>
    <t>Beneficiary short name</t>
  </si>
  <si>
    <t>Total costs of the actions in €</t>
  </si>
  <si>
    <t>Beneficiary's own contribution in €</t>
  </si>
  <si>
    <t>Amount of EC contribution requested in €</t>
  </si>
  <si>
    <t>PNALM</t>
  </si>
  <si>
    <t>Associated Beneficiaries' contribution</t>
  </si>
  <si>
    <t>Associated beneficiary's own contribution in €</t>
  </si>
  <si>
    <t>WWF Italia</t>
  </si>
  <si>
    <t>CFS</t>
  </si>
  <si>
    <t>Dip. B.A.U.</t>
  </si>
  <si>
    <t>Regione Abruzzo</t>
  </si>
  <si>
    <t>Regione Lazio</t>
  </si>
  <si>
    <t>Regione Lombardia</t>
  </si>
  <si>
    <t>RAFVG</t>
  </si>
  <si>
    <t>PAT</t>
  </si>
  <si>
    <t>PNAB</t>
  </si>
  <si>
    <t>Co-financer's  name</t>
  </si>
  <si>
    <t>Amount of co-financing in €</t>
  </si>
  <si>
    <t>FORM F1</t>
  </si>
  <si>
    <t>Direct Personnel costs</t>
  </si>
  <si>
    <t>Calculation =&gt;</t>
  </si>
  <si>
    <t>A</t>
  </si>
  <si>
    <t>B</t>
  </si>
  <si>
    <t>C = B/Productive days per month</t>
  </si>
  <si>
    <t>A X B</t>
  </si>
  <si>
    <t>Beneficiary number</t>
  </si>
  <si>
    <t>Type of contract</t>
  </si>
  <si>
    <t>Category/Role in the project</t>
  </si>
  <si>
    <t>Daily rate            (rounded to the nearest €)</t>
  </si>
  <si>
    <t>Number of
person-days</t>
  </si>
  <si>
    <t>Number of
person-months</t>
  </si>
  <si>
    <t>Direct personnel costs</t>
  </si>
  <si>
    <t>% of total direct personnel costs for the project</t>
  </si>
  <si>
    <t>contratto a tempo indeterminato/full time</t>
  </si>
  <si>
    <t>Veterinario responsabile coinvolto nella supervisione delle attività</t>
  </si>
  <si>
    <t>veterinario responsabile coinvolto nelle attività inerenti gli aspetti zootecnici e di manipolazione degli orsi</t>
  </si>
  <si>
    <t>coordinatore generale progetto</t>
  </si>
  <si>
    <t>responsabile amministrativo progetto</t>
  </si>
  <si>
    <t>tecnico faunista impegnato nello svolgimento di tutte le azioni di raccolta dati, monitoraggio</t>
  </si>
  <si>
    <t>Contratto a progetto/full time</t>
  </si>
  <si>
    <t>supporto amministrativo alla gestione finanziaria ed amministrativa del progetto</t>
  </si>
  <si>
    <t xml:space="preserve">Contratto a tempo indeterminato/full time </t>
  </si>
  <si>
    <t>Responsabile relazioni istituzionali impegnato in attività di lobby e policy con i principali attori istituzionali (Ministero, Regioni, Aree Protette)</t>
  </si>
  <si>
    <t>project manager Appennino.</t>
  </si>
  <si>
    <t>project manager Alpi.</t>
  </si>
  <si>
    <t>contratto a tempo determinato/tempo parziale</t>
  </si>
  <si>
    <t>Supporto coordinamento locale Appennino nello svolgimento di raccolta dati, analisi, assistenza</t>
  </si>
  <si>
    <t>Supporto coordinamento locale Appennino nello svolgimento delle azioni relative all'assistenza agli allevatori</t>
  </si>
  <si>
    <t>Supporto coordinamento locale Appennino nello svolgimento delle azioni di raccolta dati, analisi, organizzazione workshop</t>
  </si>
  <si>
    <t>Supporto coordinamento locale Appennino nello svolgimento delle azioni di raccolta dati, analisi, assistenza agli allevatori e disseminazione</t>
  </si>
  <si>
    <t>Supporto coordinamento locale Appennino nello svolgimento delle azioni di raccolta dati, analisi e disseminazione</t>
  </si>
  <si>
    <t>Supporto coordinamento locale Appennino per raccolta dati e disseminazione attraverso sito web</t>
  </si>
  <si>
    <t>Supporto coordinamento locale Alpi nello svolgimento di raccolta dati, analisi, assistenza</t>
  </si>
  <si>
    <t>Supporto coordinamento locale Alpi nello svolgimento delle azioni relative all'assistenza agli allevatori</t>
  </si>
  <si>
    <t>Supporto coordinamento locale Alpi nello svolgimento delle azioni di raccolta dati, analisi, organizzazione workshop</t>
  </si>
  <si>
    <t>Supporto coordinamento locale Alpi nello svolgimento delle azioni di raccolta dati, analisi, assistenza agli allevatori e disseminazione</t>
  </si>
  <si>
    <t xml:space="preserve">Assistenza, logistica e segreteria per sviluppo delle azioni previste dal progetto </t>
  </si>
  <si>
    <t>Esperto comunicazione per coordinamento uscite sui media e produzione prodotti editoriali</t>
  </si>
  <si>
    <t>Coordinamento grafica per produzione materiali editoriali e sito web</t>
  </si>
  <si>
    <t>Coordinamento grafica per produzione materiali editoriali</t>
  </si>
  <si>
    <t>Coordinamento e supervisione gestione amministrativa del progetto</t>
  </si>
  <si>
    <t>Supporto alla gestione amministrativa del progetto</t>
  </si>
  <si>
    <t>Contrattoa tempo determinato</t>
  </si>
  <si>
    <t>tecnico per raccolta dati e analisi</t>
  </si>
  <si>
    <t>Contratto a tempo indeterminato/full time</t>
  </si>
  <si>
    <t>Personale addetto al monitoraggio e coordinamento squadra di intervento</t>
  </si>
  <si>
    <t>Personale addetto alla conduzione dei cani</t>
  </si>
  <si>
    <t>tecnico implementazione database e gestione</t>
  </si>
  <si>
    <t>manpower/roads survey</t>
  </si>
  <si>
    <t>Supervisione scientifica delle attività di raccolta ed analisi dati zootecnia</t>
  </si>
  <si>
    <t>Coordinamento tecnico scientifico per la raccolta ed analisi dati zootecnia</t>
  </si>
  <si>
    <t>Supervisione scientifica</t>
  </si>
  <si>
    <t>Coordinamento tecnico scientifico</t>
  </si>
  <si>
    <t>Supervisione scientifica gestione generale del progeto</t>
  </si>
  <si>
    <t>Coordinamento tecnico scientifico generale progetto</t>
  </si>
  <si>
    <t>funzionario amministrazione per gestione amministrativa progetto</t>
  </si>
  <si>
    <t>Azione di coordinamento per l'implementazione delle buone pratiche zootecniche</t>
  </si>
  <si>
    <t>Attività di coordinamento per implementazione buone pratiche monitoraggio sanitario e partecipazione ai tavoli tecnici di coordinamento</t>
  </si>
  <si>
    <t>Partecipazione a workshop per la divulgazione di protocolli e buone pratiche</t>
  </si>
  <si>
    <t>funzionario amministrazione impegnato nella gestione generale del progetto</t>
  </si>
  <si>
    <t>coordinatore</t>
  </si>
  <si>
    <t>impiegato pubblico</t>
  </si>
  <si>
    <t>guardiaparco con esperienza naturalistica</t>
  </si>
  <si>
    <t>funzionario tecnico naturalista</t>
  </si>
  <si>
    <t>funzionario  comunicatore</t>
  </si>
  <si>
    <t xml:space="preserve">funzionario amministrativo </t>
  </si>
  <si>
    <t>personale dipendente</t>
  </si>
  <si>
    <t>Funzionario della DG Ambiente della Regione Lombardia con competenze anche nella rete Natura 2000</t>
  </si>
  <si>
    <t>Funzionario della DG Agricoltura con competenze nel settore zootecnico</t>
  </si>
  <si>
    <t>Contratto a progetto</t>
  </si>
  <si>
    <t>project manager a tempo parziale responsabile degli aspetti tecnici e amministrativi</t>
  </si>
  <si>
    <t>Contratto a progetto/tempo parziale</t>
  </si>
  <si>
    <t>project manager a tempo parziale responsabile degli aspetti tecnici e amministrativi.</t>
  </si>
  <si>
    <t>Addetto amministrativo che coadiuvi il project manager nella gestione finanziaria e amministrativa del progetto</t>
  </si>
  <si>
    <t>Assistente tecnico amministrativo a tempo parziale, a supporto del project manager nella gestione del progetto</t>
  </si>
  <si>
    <t>personale dipendente/full time</t>
  </si>
  <si>
    <t>Funzionario impegnato nella fase di messa a punto dei protocolli di monitoraggio</t>
  </si>
  <si>
    <t xml:space="preserve">interinale </t>
  </si>
  <si>
    <t>assistente tecnico amministrativo tempo parziale</t>
  </si>
  <si>
    <t>Funzionario/full time di supporto alla definizione di linee guida per gli orsi problematici</t>
  </si>
  <si>
    <t>Funzionario/full time di supporto per l'attuazione di squadre di intervento rapido</t>
  </si>
  <si>
    <t>Funzionario/full time di supporto alla cessione in comodato gratuito di recinzioni e altri strumenti di prevenzione del danno</t>
  </si>
  <si>
    <t>Funzionario/full time di supporto allo svolgimento dei wokshop con gli stakeholder locali</t>
  </si>
  <si>
    <t>Funzionario/full time di supporto alle operazioni di comunicazione e disseminazione</t>
  </si>
  <si>
    <t>Funzionario/full time coordinamento generale progetto</t>
  </si>
  <si>
    <t>assistente tecnico amministrativo</t>
  </si>
  <si>
    <t>Funzionario/full time di supporto alle operazioni di monitoraggio</t>
  </si>
  <si>
    <t>Funzionario/full time di supporto alle operazioni di monitoraggio dell'effetto della campagna di sensibilizzazione</t>
  </si>
  <si>
    <t>Personale dipendente/full time</t>
  </si>
  <si>
    <t>Coordinamento tecnico progetto</t>
  </si>
  <si>
    <t>Contratto temporaneo</t>
  </si>
  <si>
    <t>Consulenza tecnica (esperto part time)</t>
  </si>
  <si>
    <t>TOTAL =&gt;</t>
  </si>
  <si>
    <t>FORM F2</t>
  </si>
  <si>
    <t>Travel and subsistence costs</t>
  </si>
  <si>
    <t>A + B</t>
  </si>
  <si>
    <t>Destination       (From / To)</t>
  </si>
  <si>
    <t>Outside EU (YES / NO)</t>
  </si>
  <si>
    <t>Purpose of travel/number of trips and persons travelling, duration of trip (in days)</t>
  </si>
  <si>
    <t>Travel costs</t>
  </si>
  <si>
    <t>Subsistence costs</t>
  </si>
  <si>
    <t>Total travel and subsistence costs</t>
  </si>
  <si>
    <t>% of total travel and subsistence costs</t>
  </si>
  <si>
    <t>Pescasseroli aree di attuazione delle azioni</t>
  </si>
  <si>
    <t>no</t>
  </si>
  <si>
    <t>partecipazione a riunioni di coordinamento, verifica azioni svolte sul territorio (almeno 10 incontri anno)</t>
  </si>
  <si>
    <t>Pescasseroli aree di attuazione delle azioni. Pescasseroli – roma e altre località</t>
  </si>
  <si>
    <t>partecipazione a riunioni di coordinamento, verifica azioni svolte sul territorio</t>
  </si>
  <si>
    <t>Pescasseroli aree di attuazione delle azioni. Pescasseroli</t>
  </si>
  <si>
    <t>Verifica sul campo aree installazione bidoni a prova di orso</t>
  </si>
  <si>
    <t>Verifica sul campo operazioni relative all'impianto di Rhamus</t>
  </si>
  <si>
    <t>Pescasseroli aree di attuazione delle azioni.</t>
  </si>
  <si>
    <t>Pescasseroli -amministrazioni e aree protette in Abruzzo, Lazio e Molise</t>
  </si>
  <si>
    <t>Partecipazione a riunioni e incontri di disseminazione linee guida e protocolli</t>
  </si>
  <si>
    <t>partecipazione a riunioni di coordinamento e tavolo tecnico (almeno 4 incontri per anno)</t>
  </si>
  <si>
    <t>Roma-area distribuzione orso centro appennino</t>
  </si>
  <si>
    <t>riunioni coordinamento, riunione coordinamento appennino (non meno di 3 meeting anno per 3 anni)</t>
  </si>
  <si>
    <t>Paesi esteri-sede del workshop</t>
  </si>
  <si>
    <t>yes</t>
  </si>
  <si>
    <t>Partecipazione workshop internazionale (4 biglietti aerei e 4 hotel inclusivo di vitto)</t>
  </si>
  <si>
    <t>roma-area distribuzione orso centro appennino</t>
  </si>
  <si>
    <t>Missioni svolte nelle aree dove sono state installate recinzioni elettrificate (almeno 4 missioni per anno)</t>
  </si>
  <si>
    <t>Milano-area distribuzione orso Alpi</t>
  </si>
  <si>
    <t>Missioni svolte nelle aree dove sono state installate recinzioni elettrificate (almeno 3 missioni per anno)</t>
  </si>
  <si>
    <t>Visite ad amministrazioni e comuni e sistemazione contenitori a prova di orso (almeno 3 visite anno)</t>
  </si>
  <si>
    <t>Organizzazione di incontri con categorie di settore (circa 5 missioni per anno)</t>
  </si>
  <si>
    <t>Area di progetto</t>
  </si>
  <si>
    <t>Raccolta dati nell'area di progetto, meeting con i team di coordinamento, 1 viaggio mese</t>
  </si>
  <si>
    <t>Spostamenti finalizzati alla formazione del personale e altre attività inerenti la creazione delle squadre di emergenza</t>
  </si>
  <si>
    <t>Raccolta dati nell'area di progetto, meeting con i team di coordinamento, 1 viaggio settimana</t>
  </si>
  <si>
    <t>Pescasseroli – aree di attuazione azioni progetto</t>
  </si>
  <si>
    <t>Raccolta dati su zootecnia</t>
  </si>
  <si>
    <t>riunioni coordinamento, riunione coordinamento appennino</t>
  </si>
  <si>
    <t>cattura e monitoraggio orso</t>
  </si>
  <si>
    <t>L'aquila aree interne alla core area dell'orso. L'aquila – Roma</t>
  </si>
  <si>
    <t>Partecipazione a riunioni di coordinamento, incontri tematici (almeno 2 incontri all'anno)</t>
  </si>
  <si>
    <t>Partecipazione a riunioni di coordinamento, incontri tematici (almeno 3 incontri all'anno)</t>
  </si>
  <si>
    <t>L'Aquila -amministrazioni e aree protette</t>
  </si>
  <si>
    <t>Roma- area di progetto</t>
  </si>
  <si>
    <t>sopralluoghi/4 viaggi /4 giorni</t>
  </si>
  <si>
    <t>sopralluoghi/6 viaggi /6 giorni</t>
  </si>
  <si>
    <t>Spostamenti dentro l'area di progetto</t>
  </si>
  <si>
    <t>sopralluoghi</t>
  </si>
  <si>
    <t>sopralluoghi/ 10 viaggi/ 10 giorni</t>
  </si>
  <si>
    <t>Roma- area di progetto / area di progetto - Roma</t>
  </si>
  <si>
    <t>incontri tecnici di supporto all'attivazione delle squadre di emergenza</t>
  </si>
  <si>
    <t>attività sensibilizzazione / 10 viaggi/ 10 giorni</t>
  </si>
  <si>
    <t>riunioni gestione progetto/ 10 viaggi/ 10 giorni</t>
  </si>
  <si>
    <t>scambio esperienze/ 4 viaggi / 8 giorni</t>
  </si>
  <si>
    <t>Roma – area distribuzione orso centro appennino</t>
  </si>
  <si>
    <t>Milano-province alpine lombarde</t>
  </si>
  <si>
    <t>Visita aree di progetto Lombarde del personale addetto alla raccolta dei dati, del PM e del'assistente tecnico. Incontri con altri esperti per la definizione del protocollo. Si prevedono almeno 16 missioni complessivamente su 4 anni</t>
  </si>
  <si>
    <t>Milano -province alpine lombarde</t>
  </si>
  <si>
    <t>Missioni presso le 4 aree di progetto, riunioni con le associazioni di categoria presenti sul territorio,  incontri con gli alpeggiatori interessati, da parte del PM e dei funzionari di RL. Si prevedono indicativamente almeno 2 incontri con ciascun alpeggiatore coinvolto, 2 incontri con i tecnici locali (comunità montane, provincie) e 2 incontri con le associazioni di categoria per ciascuna area di progetto</t>
  </si>
  <si>
    <t>Visite all'area di progetto, riunioni di coordinamento e partecipazione ai corsi di formazione del personale incaricato. Si prevedono almeno 8 missioni del personale incaricato</t>
  </si>
  <si>
    <t>Visite presso area di progetto, riunioni di coordinamento, partecipazione ai corsi di formazione</t>
  </si>
  <si>
    <t>Coordinamento con le aree di progetto Lombarde, incontri gruppo di coordinamento tecnico, 1-2 all'anno x 4 anni, partecipazione al corso di monitoraggio del Pm e degli esperti incaricati</t>
  </si>
  <si>
    <t>Milano - Roma</t>
  </si>
  <si>
    <t>ncontri network partner di progetto. Almeno 4 incontri in 4 anni</t>
  </si>
  <si>
    <t>Visita aree di progetto Lombarde per l'istallazione delle recinzioni, si prevedono almeno 16 missioni per la cessione di 50 recinzioni nell'arco di 4 anni</t>
  </si>
  <si>
    <t>Visita aree di progetto Lombarde per la cessione e l'istallazione dei contenitori per rifiuti. Si prevedono almeno 10 missioni per incontri con i comuini interessati e la cessione per la cessione dei bidoni</t>
  </si>
  <si>
    <t>Udine-Trento-Milano</t>
  </si>
  <si>
    <t xml:space="preserve">incontri  gruppo di coordinamento tecnico, 1-2 all'anno x 4 anni </t>
  </si>
  <si>
    <t xml:space="preserve">incontri  gruppo di coordinamento tecnico, 1-2 all'anno x 4 anni, partecipazione corsi formazione </t>
  </si>
  <si>
    <t>Udine-area di progetto</t>
  </si>
  <si>
    <t xml:space="preserve">Visite presso area di progetto </t>
  </si>
  <si>
    <t>Visita aree di progetto, evento di diffusione</t>
  </si>
  <si>
    <t>Udine-Milano-Roma</t>
  </si>
  <si>
    <t>Udine-Lubjiana-Vienna</t>
  </si>
  <si>
    <t>Incontri di networking</t>
  </si>
  <si>
    <t>Trento-aree di possibile espansione</t>
  </si>
  <si>
    <t>Project area</t>
  </si>
  <si>
    <t>Meeting con i residenti/80 viaggi/1 persona viaggiante/1 giorno di viaggio</t>
  </si>
  <si>
    <t>Meeting con amministrazioni nell'area di futura espansion/3 viaggi/2 persone viaggianti/2 giorni di viaggio</t>
  </si>
  <si>
    <t>FORM F3</t>
  </si>
  <si>
    <t>External assistance costs</t>
  </si>
  <si>
    <t>Procedure</t>
  </si>
  <si>
    <t>Description</t>
  </si>
  <si>
    <t>Costs (€)</t>
  </si>
  <si>
    <t>% of total external assistance costs</t>
  </si>
  <si>
    <t>Trattativa diretta</t>
  </si>
  <si>
    <t>Assistenza tecnici per raccolta e analisi dati</t>
  </si>
  <si>
    <t>Affido attività per il recupero di fruttiferi e semine (21.000 euro recupero ramneti, 40.000 euro semine, la rimanenza sono costi vivi di attrezzature e piantine)</t>
  </si>
  <si>
    <t>Personale adibito a raccolta dati e sviluppo attività Appennino</t>
  </si>
  <si>
    <t>Personale per la raccolta dati e sviluppo attività Alpi</t>
  </si>
  <si>
    <t>Personale di supporto tecnico per assistenza allevatori a cui vengono fornite le recinzioni elettrificate</t>
  </si>
  <si>
    <t>Opuscolo buone pratiche zootecnia</t>
  </si>
  <si>
    <t>Opuscolo gestione orsi problematici</t>
  </si>
  <si>
    <t>Pieghevole caccia</t>
  </si>
  <si>
    <t>Opuscolo recinzioni elettrificate</t>
  </si>
  <si>
    <t>Opuscolo su rifiuti</t>
  </si>
  <si>
    <t>Realizzazione logo</t>
  </si>
  <si>
    <t>Assistenza esterna per la realizzazione di un DVD ROM</t>
  </si>
  <si>
    <t>Realizzazione/gestione sito web</t>
  </si>
  <si>
    <t>Supporto tecnico svolgimento incontri con categorie interessate</t>
  </si>
  <si>
    <t>Personale di supporto tecnico per monitoraggio funzionalità recinzioni elettrificate</t>
  </si>
  <si>
    <t>Consulenza in campo pedologico, geobotanico e geologico per l'individuazione delle aree idonee per la creazione ex novo di arbusteti a ramno alpino.</t>
  </si>
  <si>
    <t>Assistenza veterinaria per la gestione dei cani da orso della Carelia impegnati in attività di dissuasione nei confronti degli orsi cosiddetti problematici.</t>
  </si>
  <si>
    <t>Nolo mezzi meccanici per la posa in opera di sbarre di limitazione del traffico veicolare in aree importanti per l'orso</t>
  </si>
  <si>
    <t>Assistenza tecnici di campo per raccolta dati zootecnia</t>
  </si>
  <si>
    <t>Analista GIS per analisi dati zootecnia</t>
  </si>
  <si>
    <t>Assistenza tecnici di campo per censimento orsi</t>
  </si>
  <si>
    <t>Assistenza analista dati censimento</t>
  </si>
  <si>
    <t>Laboratorio per analisi genetica campioni (circa 580 campioni a 120 euro l'uno)</t>
  </si>
  <si>
    <t>Supporto per lo sviluppo delle attività territoriali di competenza della Regione Abruzzo (1800 euro x 20 mesi totali)</t>
  </si>
  <si>
    <t>Trattative dirette</t>
  </si>
  <si>
    <t>Raccolta dati zootecnici presso gli enti e informatizzazione su base GIS</t>
  </si>
  <si>
    <t>Raccolta dati pregressi e omogenizzazione degli stessi</t>
  </si>
  <si>
    <t>Raccolta dati presso gli enti e informatizzazione su base GIS</t>
  </si>
  <si>
    <t>Supporto al project manager di personale altamente specializzato in problematiche di conservazione dei grandi carniviori</t>
  </si>
  <si>
    <t>Corso di formazione per adetto ai gruppi di intervento rapido</t>
  </si>
  <si>
    <t>Supporto al project manager di pesonale altamente specializzato in problematiche di gestione dei grandi carniviori</t>
  </si>
  <si>
    <t>Convenzione con veterinari per appoggio gruppi di intervento</t>
  </si>
  <si>
    <t>Supporto al project manager di pesonale altamente specializzato in problematiche di gestione e monitoraggio del territorio</t>
  </si>
  <si>
    <t>Convenzione con laboratorio di analisi genetiche (500 campioni a 120 euro l'uno)</t>
  </si>
  <si>
    <t>Elenco Fornitori</t>
  </si>
  <si>
    <t>Corso di formazione per personale adetto al monitoraggio</t>
  </si>
  <si>
    <t>Supporto consulenti esperti per Azioni divulgazione stakeholder</t>
  </si>
  <si>
    <t>Ideazione e realizzazione Gioco didattico (versione da tavolo e per "esterni")</t>
  </si>
  <si>
    <t>Ideazione grafica e impaginazione depliant promozionale programma di educazione ambientale per le scuole</t>
  </si>
  <si>
    <t>Docenti per seminari per docenti (2 docenti per 8 corsi di 2 giornate)</t>
  </si>
  <si>
    <t>Operatori per percorso didattico in classe (almeno 2 incontri) per complessivi 40 classi - max 25 studenti (RL)</t>
  </si>
  <si>
    <t>Assistenza accompagnatore naturalistico per attività didattica nei parco - 1 per 40 classi max 25 studenti (RL)</t>
  </si>
  <si>
    <t>Organizzazione eventi finale programma educazione ambientale - a.s. 2012/13 e 2013/2014</t>
  </si>
  <si>
    <t>Servizio di organizzazione incontri nazionali ed esteri comprendente interpretariato, ospitalità, rimborso spese viaggio, colazioni di lavoro, segreteria incontri, impaginazione e stampa documenti tecnici</t>
  </si>
  <si>
    <t>trattative dirette</t>
  </si>
  <si>
    <t>Corso di formazione per personale addetto al monitoraggio</t>
  </si>
  <si>
    <t>Incarico per l'analisi ed elaborazione dei protocolli di monitoraggio ed analisi genetiche, e armonizzazione con paesi contermini</t>
  </si>
  <si>
    <t>Corso di formazione per addetto ai gruppi di intervento rapido</t>
  </si>
  <si>
    <t>Appalto pubblico</t>
  </si>
  <si>
    <t xml:space="preserve">Assistenza per consulenza agli agricoltori e allevatori per installazione, gestione, manutenzione delle recinzioni </t>
  </si>
  <si>
    <t>Convenzione con laboratorio di analisi genetiche (250 campioni a 120 euro l'uno)</t>
  </si>
  <si>
    <t>Costi relativi alla stampa del materiale divulgativo</t>
  </si>
  <si>
    <t>Realizzazione kit grafico educativo</t>
  </si>
  <si>
    <t>FORM F4 a</t>
  </si>
  <si>
    <t>Durable goods: Infrastructure costs</t>
  </si>
  <si>
    <t>Actual cost</t>
  </si>
  <si>
    <t>Depreciation   (eligible cost)</t>
  </si>
  <si>
    <t>% of total Infrastructure costs</t>
  </si>
  <si>
    <t>trattativa diretta</t>
  </si>
  <si>
    <t>250 Recinzioni elettrificate con pannello solare per Appennino e Lombardia</t>
  </si>
  <si>
    <t>10 Recinzioni fisse</t>
  </si>
  <si>
    <t>80 Recinzioni elettrificate</t>
  </si>
  <si>
    <t>Legislazione applicabile in materia di appalti pubblici: confronto concorrenziale</t>
  </si>
  <si>
    <t>200 recinzioni elettrificate</t>
  </si>
  <si>
    <t>Acquisto di sbarre in ferro per la limitazione del traffico veicolare in aree importanti per l'orso.</t>
  </si>
  <si>
    <t>TOTAL  =&gt;</t>
  </si>
  <si>
    <t>Please refer to Articles 25.6 to 25.9 of the Common Provisions to see if the infrastructure in question is subject to depreciation  and what depreciation rates should be applied</t>
  </si>
  <si>
    <t>FORM F4 b</t>
  </si>
  <si>
    <t>Durable goods: Equipment costs</t>
  </si>
  <si>
    <t>% of total Equipment costs</t>
  </si>
  <si>
    <t>1 laptop</t>
  </si>
  <si>
    <t>2 videoproiettori</t>
  </si>
  <si>
    <t>1 automezzo pickup di servizio</t>
  </si>
  <si>
    <t>Attrezzatura per svolgere i rilievi in campo</t>
  </si>
  <si>
    <t>3 automezzi pick-up per trasporto ed utilizzo cani da orso</t>
  </si>
  <si>
    <t>3 box per omologazione automezzi a trasporto cani</t>
  </si>
  <si>
    <t>3 fucili ad aria compressa non letali per contenimento e dissuasione orsi problematici</t>
  </si>
  <si>
    <t>munizioni in gomma per fucili</t>
  </si>
  <si>
    <t>radiocollari (6) per monitoraggio orsi problematici</t>
  </si>
  <si>
    <t>Dispositivi di protezione individuale per addetti ai lavori</t>
  </si>
  <si>
    <t>radiocollari satellitari per orsi e materiali cattura</t>
  </si>
  <si>
    <t>materiali attività di campo per catture e censimenti</t>
  </si>
  <si>
    <t>acquisto diretto</t>
  </si>
  <si>
    <t xml:space="preserve">1 pc portatile + licenze software </t>
  </si>
  <si>
    <t>elenco fornitori RL</t>
  </si>
  <si>
    <t>4 netPC</t>
  </si>
  <si>
    <t>4 HD esterni portatili</t>
  </si>
  <si>
    <t>3 Fucili lanciasiringhe</t>
  </si>
  <si>
    <t>3 Carabine 8x68 o 93x64 con canocchiale variabile</t>
  </si>
  <si>
    <t>Software per videoconferenze</t>
  </si>
  <si>
    <t>Webcam e microfoni per videoconferenze</t>
  </si>
  <si>
    <t>50 trappole fotografiche</t>
  </si>
  <si>
    <t>1 visore notturno</t>
  </si>
  <si>
    <t>3 radio Vhs</t>
  </si>
  <si>
    <t>3 lacci aldrich</t>
  </si>
  <si>
    <t>3 binocoli</t>
  </si>
  <si>
    <t>3 canocchiali</t>
  </si>
  <si>
    <t>3 GPS</t>
  </si>
  <si>
    <t>1 videoproiettore</t>
  </si>
  <si>
    <t>3 macchine digitali</t>
  </si>
  <si>
    <t>automobile 4x4</t>
  </si>
  <si>
    <t>elenco fornitori RAFVG</t>
  </si>
  <si>
    <t>2 netPC</t>
  </si>
  <si>
    <t>2 Fucili lanciasiringhe</t>
  </si>
  <si>
    <t>2 Fucili da difesa con ottica notturna</t>
  </si>
  <si>
    <t>40 trappole fotografiche</t>
  </si>
  <si>
    <t>4 radio Vhs</t>
  </si>
  <si>
    <t>1 GABBIA TRAPPOLA</t>
  </si>
  <si>
    <t>2 GPS</t>
  </si>
  <si>
    <t>2 fotocamere digitali</t>
  </si>
  <si>
    <t>elenco fornitori PAT</t>
  </si>
  <si>
    <t>contenitori per rifiuti a prova di orso</t>
  </si>
  <si>
    <t>Contenitori per rifiuti a prova di orso, recinzioni elettrificate e altri strumenti di dissuasione per tenere lontano gli orsi dai rifiuti. Foto trappole e sistemi di controllo per monitorare le aree di stoccaggio dei rifiuti dotate di metodi di dissuasione.</t>
  </si>
  <si>
    <r>
      <t>Please refer to articles</t>
    </r>
    <r>
      <rPr>
        <sz val="10"/>
        <color indexed="10"/>
        <rFont val="Arial"/>
        <family val="2"/>
      </rPr>
      <t xml:space="preserve"> </t>
    </r>
    <r>
      <rPr>
        <b/>
        <sz val="10"/>
        <color indexed="10"/>
        <rFont val="Arial"/>
        <family val="2"/>
      </rPr>
      <t>25.6 to 25.9</t>
    </r>
    <r>
      <rPr>
        <b/>
        <sz val="10"/>
        <rFont val="Arial"/>
        <family val="2"/>
      </rPr>
      <t xml:space="preserve"> of the Common Provisions to see if the equipment in question is subject to depreciation and what depreciation rates should be applied</t>
    </r>
  </si>
  <si>
    <t>FORM F4 c</t>
  </si>
  <si>
    <t>Durable goods: Prototype costs</t>
  </si>
  <si>
    <t xml:space="preserve">Description </t>
  </si>
  <si>
    <t>Actual Cost</t>
  </si>
  <si>
    <t>% of total prototype costs</t>
  </si>
  <si>
    <t xml:space="preserve"> </t>
  </si>
  <si>
    <t>TOTAL (sum above) =&gt;</t>
  </si>
  <si>
    <t>FORM F5</t>
  </si>
  <si>
    <t>Land purchase or long-term lease of land / use rights</t>
  </si>
  <si>
    <t>C</t>
  </si>
  <si>
    <t>(A x B) + C</t>
  </si>
  <si>
    <t>Description of land purchase / long-term lease / one-off compensation</t>
  </si>
  <si>
    <t>Estimated cost per hectare (rounded to the nearest €)</t>
  </si>
  <si>
    <t>Area (hectares)</t>
  </si>
  <si>
    <t>Associated     charges (€)</t>
  </si>
  <si>
    <t>Expected cost (€)</t>
  </si>
  <si>
    <t>% of total land purchase/lease costs</t>
  </si>
  <si>
    <t>FORM F6</t>
  </si>
  <si>
    <t>Consumables</t>
  </si>
  <si>
    <t>Cost (€)</t>
  </si>
  <si>
    <t>% of total Consumable costs</t>
  </si>
  <si>
    <t>Cancelleria e materiale di consumo</t>
  </si>
  <si>
    <t>materiali stampati per incontri con categorie di stakeholder</t>
  </si>
  <si>
    <t>Costi per il coffee break workshop internazionale (5 euro x 100 x 4)</t>
  </si>
  <si>
    <t>vitto partecipanti workshop internazionale (20 euro x 2 x100)</t>
  </si>
  <si>
    <t xml:space="preserve">Trattative dirette </t>
  </si>
  <si>
    <t>Spese gestione automezzi (costo per anno pari a 1500 euro x 1 veicoli x 4 anni inclusivo della manutenzione)</t>
  </si>
  <si>
    <t>spese per la gestione degli automezzi (costo per anno pari a 333 euro x 4 anni x 3 veicoli)</t>
  </si>
  <si>
    <t>spese per la gestione e il mantenimento dei cani da orso (mangimi, medicinali, etc.costo forfettario per anno stimato a 1000 euro per cane).</t>
  </si>
  <si>
    <t>spese per la gestione degli automezzi (costo per anno pari a 1000 euro x 4 anni x 3 veicoli)</t>
  </si>
  <si>
    <t>6 cani da orso della Carelia, adulti e addestrati.</t>
  </si>
  <si>
    <t>Materiale di consumo per raccolta dati e analisi</t>
  </si>
  <si>
    <t>Materiale di consumo per censimento orso</t>
  </si>
  <si>
    <t>Acquisto diretto</t>
  </si>
  <si>
    <t>materiale cancelleria</t>
  </si>
  <si>
    <t>toner</t>
  </si>
  <si>
    <t>elenco fornitori</t>
  </si>
  <si>
    <t>Munizioni per dissuasione (calcolo effettuato considerando 750 euro / anno)</t>
  </si>
  <si>
    <t>Munizioni per carabine (costo forfettario di un numero di confezioni di munizioni sufficiente per l'intero periodo)</t>
  </si>
  <si>
    <t>Materiale di consumo per fucili lanciasiringhe (anestetici, bombole CO2, aghi etc)</t>
  </si>
  <si>
    <t>Manutenzione autoveicolo (costo calcolato sulla base di un costo annuo di 1250 euro)</t>
  </si>
  <si>
    <t>Benzina autoveicolo (costi di carburante stimati a 3750 per anno)</t>
  </si>
  <si>
    <t>Materiale informativo per azioni divulgazione stakeholder</t>
  </si>
  <si>
    <t>realizzazione nr. 1500 copie (500x 2 anni per RL e 250 x 2 anni per RAFVG) del gioco didattico per le scuole</t>
  </si>
  <si>
    <t>stampa nr. 15.000 copie depiant promozionale programma di educazione ambientale (10mila per RL e 5000 RAFVG) per ciascun anno scolastico</t>
  </si>
  <si>
    <t>realizzazione nr. 6 copie (4 per RL e 2 anni per RAFVG) del gioco didattico per esterni (tabellone 3x3 m., ecc.)</t>
  </si>
  <si>
    <t>Materiali di consumo per raccolta campioni (guanti, contenitori, diluitori, liquidi conservanti ecc)</t>
  </si>
  <si>
    <t>Munizioni per dissuasione (calcolo effettuato considerando un costo di 250 euro / anno)</t>
  </si>
  <si>
    <t>Materiale di consumo per raccolta campioni (guanti, contenitori, diluitori, liquidi conservanti, etc)</t>
  </si>
  <si>
    <t>Materiale informativo per azioni divulgazione (costo forfettario)</t>
  </si>
  <si>
    <t>Materiale informatico (chiavette USB, Cd-Rom, internet key)</t>
  </si>
  <si>
    <t>Legislazione applicabile in materia di appalti pubblici: trattativa diretta e confronto concorrenziale</t>
  </si>
  <si>
    <t xml:space="preserve">stampa e spedizione di complessive 30000 copie di: 1 pubblicazione sulla gestione degli orsi problematici; 1 pubblicazione sulla gestione della zootecnia nella aree popolate dagli orsi; 1 pubblicazione sulla prevenzione dei rischi da grandi carnivori; 1 opuscolo sulla caccia e conservazione dell'orso; adesivi e poster </t>
  </si>
  <si>
    <t>Strumenti anti orso per tenerli lontani dai rifiuti (e.g. essenze, sprays); batterie per attrezzature elettriche</t>
  </si>
  <si>
    <t>20,000 brochures; 50 posters and notices relative alle buona gestione dei rifiuti</t>
  </si>
  <si>
    <t>Realizzazione e distribuzione di circa 500 kit educativi e circa 12.000 oggetti informativi di cartoleria (es. segnalibri)</t>
  </si>
  <si>
    <t>FORM F7</t>
  </si>
  <si>
    <t>Other costs</t>
  </si>
  <si>
    <t>Costs</t>
  </si>
  <si>
    <t xml:space="preserve">% of total Other costs </t>
  </si>
  <si>
    <t>Stampa DVD</t>
  </si>
  <si>
    <t>Materiali per workshop internazionale</t>
  </si>
  <si>
    <t>Affitto sale per incontri tematici</t>
  </si>
  <si>
    <t>Costi invio materiali divulgativi per posta</t>
  </si>
  <si>
    <t>Stampa pannelli informativi</t>
  </si>
  <si>
    <t>Iscrizione a convegni scientifici</t>
  </si>
  <si>
    <t>Stampa report</t>
  </si>
  <si>
    <t>legislazione applicabile in materia di appalti pubblici: trattativa diretta e confronto concorrenziale</t>
  </si>
  <si>
    <t>Adeguamento di cassonetti e bidoni per i rifiuti secondo parametri anti orso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</si>
</sst>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4">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Arial"/>
      <family val="2"/>
    </font>
    <font>
      <sz val="8"/>
      <name val="Arial"/>
      <family val="2"/>
    </font>
    <font>
      <b/>
      <i/>
      <sz val="16"/>
      <name val="Arial"/>
      <family val="2"/>
    </font>
    <font>
      <b/>
      <sz val="16"/>
      <name val="Arial"/>
      <family val="2"/>
    </font>
    <font>
      <b/>
      <sz val="12"/>
      <name val="Arial"/>
      <family val="2"/>
    </font>
    <font>
      <u val="single"/>
      <sz val="10"/>
      <color indexed="8"/>
      <name val="Arial"/>
      <family val="2"/>
    </font>
    <font>
      <sz val="10"/>
      <color indexed="8"/>
      <name val="Arial"/>
      <family val="2"/>
    </font>
    <font>
      <b/>
      <sz val="14"/>
      <name val="Arial"/>
      <family val="2"/>
    </font>
    <font>
      <b/>
      <sz val="11"/>
      <color indexed="9"/>
      <name val="Arial"/>
      <family val="2"/>
    </font>
    <font>
      <b/>
      <sz val="10"/>
      <color indexed="9"/>
      <name val="Arial"/>
      <family val="2"/>
    </font>
    <font>
      <b/>
      <sz val="11"/>
      <color indexed="8"/>
      <name val="Arial"/>
      <family val="2"/>
    </font>
    <font>
      <sz val="11"/>
      <color indexed="8"/>
      <name val="Arial"/>
      <family val="2"/>
    </font>
    <font>
      <b/>
      <sz val="11"/>
      <name val="Arial"/>
      <family val="2"/>
    </font>
    <font>
      <sz val="11"/>
      <name val="Arial"/>
      <family val="2"/>
    </font>
    <font>
      <b/>
      <sz val="12"/>
      <color indexed="8"/>
      <name val="Arial"/>
      <family val="2"/>
    </font>
    <font>
      <sz val="10"/>
      <color indexed="9"/>
      <name val="Arial"/>
      <family val="2"/>
    </font>
    <font>
      <b/>
      <sz val="10"/>
      <name val="Arial"/>
      <family val="2"/>
    </font>
    <font>
      <b/>
      <sz val="14"/>
      <color indexed="9"/>
      <name val="Arial"/>
      <family val="2"/>
    </font>
    <font>
      <b/>
      <sz val="9"/>
      <color indexed="8"/>
      <name val="Arial"/>
      <family val="2"/>
    </font>
    <font>
      <b/>
      <sz val="9"/>
      <name val="Arial"/>
      <family val="2"/>
    </font>
    <font>
      <b/>
      <sz val="10"/>
      <color indexed="8"/>
      <name val="Arial"/>
      <family val="2"/>
    </font>
    <font>
      <b/>
      <sz val="11"/>
      <color indexed="17"/>
      <name val="Arial"/>
      <family val="2"/>
    </font>
    <font>
      <sz val="10"/>
      <color indexed="10"/>
      <name val="Arial"/>
      <family val="2"/>
    </font>
    <font>
      <b/>
      <sz val="10"/>
      <color indexed="10"/>
      <name val="Arial"/>
      <family val="2"/>
    </font>
    <font>
      <b/>
      <sz val="11"/>
      <color indexed="10"/>
      <name val="Arial"/>
      <family val="2"/>
    </font>
    <font>
      <sz val="11"/>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8"/>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8"/>
      </left>
      <right style="double">
        <color indexed="8"/>
      </right>
      <top style="double">
        <color indexed="8"/>
      </top>
      <bottom style="double">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42">
    <xf numFmtId="0" fontId="0" fillId="0" borderId="0" xfId="0" applyAlignment="1">
      <alignment/>
    </xf>
    <xf numFmtId="0" fontId="0" fillId="24" borderId="0" xfId="0" applyFill="1" applyAlignment="1">
      <alignment/>
    </xf>
    <xf numFmtId="0" fontId="18" fillId="24" borderId="0" xfId="0" applyFont="1" applyFill="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xf>
    <xf numFmtId="0" fontId="0" fillId="24" borderId="0" xfId="0" applyFill="1" applyAlignment="1">
      <alignment horizontal="center" vertical="center" wrapText="1"/>
    </xf>
    <xf numFmtId="0" fontId="0" fillId="0" borderId="0" xfId="0" applyAlignment="1">
      <alignment horizontal="center" vertical="center" wrapText="1"/>
    </xf>
    <xf numFmtId="0" fontId="20" fillId="24" borderId="0" xfId="0" applyFont="1" applyFill="1" applyAlignment="1">
      <alignment horizontal="left" vertical="center" wrapText="1"/>
    </xf>
    <xf numFmtId="0" fontId="21" fillId="24" borderId="0" xfId="0" applyFont="1" applyFill="1" applyAlignment="1">
      <alignment horizontal="center" vertical="center" wrapText="1"/>
    </xf>
    <xf numFmtId="0" fontId="22" fillId="22" borderId="10" xfId="0" applyFont="1" applyFill="1" applyBorder="1" applyAlignment="1" applyProtection="1">
      <alignment horizontal="left" vertical="center" wrapText="1"/>
      <protection locked="0"/>
    </xf>
    <xf numFmtId="0" fontId="23" fillId="0" borderId="0" xfId="0" applyFont="1" applyAlignment="1">
      <alignment horizontal="justify"/>
    </xf>
    <xf numFmtId="0" fontId="24" fillId="0" borderId="0" xfId="0" applyFont="1" applyAlignment="1">
      <alignment horizontal="justify"/>
    </xf>
    <xf numFmtId="0" fontId="25" fillId="0" borderId="0" xfId="0" applyFont="1" applyAlignment="1">
      <alignment/>
    </xf>
    <xf numFmtId="0" fontId="22" fillId="0" borderId="0" xfId="0" applyFont="1" applyAlignment="1">
      <alignment/>
    </xf>
    <xf numFmtId="0" fontId="26" fillId="25" borderId="11" xfId="0" applyFont="1" applyFill="1" applyBorder="1" applyAlignment="1">
      <alignment horizontal="center" vertical="top" wrapText="1"/>
    </xf>
    <xf numFmtId="0" fontId="27" fillId="25" borderId="12" xfId="0" applyFont="1" applyFill="1" applyBorder="1" applyAlignment="1">
      <alignment horizontal="center" vertical="top" wrapText="1"/>
    </xf>
    <xf numFmtId="0" fontId="27" fillId="25" borderId="13" xfId="0" applyFont="1" applyFill="1" applyBorder="1" applyAlignment="1">
      <alignment horizontal="center" vertical="top" wrapText="1"/>
    </xf>
    <xf numFmtId="0" fontId="28" fillId="16" borderId="14" xfId="0" applyFont="1" applyFill="1" applyBorder="1" applyAlignment="1">
      <alignment horizontal="justify" vertical="top" wrapText="1"/>
    </xf>
    <xf numFmtId="3" fontId="29" fillId="0" borderId="14" xfId="0" applyNumberFormat="1" applyFont="1" applyBorder="1" applyAlignment="1">
      <alignment horizontal="right" vertical="top" wrapText="1"/>
    </xf>
    <xf numFmtId="10" fontId="29" fillId="0" borderId="14" xfId="48" applyNumberFormat="1" applyFont="1" applyFill="1" applyBorder="1" applyAlignment="1" applyProtection="1">
      <alignment horizontal="right" vertical="top" wrapText="1"/>
      <protection hidden="1"/>
    </xf>
    <xf numFmtId="0" fontId="30" fillId="16" borderId="14" xfId="0" applyFont="1" applyFill="1" applyBorder="1" applyAlignment="1">
      <alignment horizontal="justify" vertical="top" wrapText="1"/>
    </xf>
    <xf numFmtId="0" fontId="30" fillId="16" borderId="14" xfId="0" applyFont="1" applyFill="1" applyBorder="1" applyAlignment="1">
      <alignment horizontal="right" vertical="top" wrapText="1"/>
    </xf>
    <xf numFmtId="0" fontId="30" fillId="16" borderId="14" xfId="0" applyFont="1" applyFill="1" applyBorder="1" applyAlignment="1">
      <alignment wrapText="1"/>
    </xf>
    <xf numFmtId="0" fontId="30" fillId="16" borderId="14" xfId="0" applyFont="1" applyFill="1" applyBorder="1" applyAlignment="1">
      <alignment vertical="top" wrapText="1"/>
    </xf>
    <xf numFmtId="0" fontId="32" fillId="16" borderId="14" xfId="0" applyFont="1" applyFill="1" applyBorder="1" applyAlignment="1">
      <alignment horizontal="justify" vertical="top" wrapText="1"/>
    </xf>
    <xf numFmtId="3" fontId="30" fillId="0" borderId="14" xfId="0" applyNumberFormat="1" applyFont="1" applyFill="1" applyBorder="1" applyAlignment="1" applyProtection="1">
      <alignment horizontal="right" vertical="top" wrapText="1"/>
      <protection hidden="1"/>
    </xf>
    <xf numFmtId="3" fontId="30" fillId="0" borderId="14" xfId="0" applyNumberFormat="1" applyFont="1" applyBorder="1" applyAlignment="1" applyProtection="1">
      <alignment horizontal="right" vertical="top" wrapText="1"/>
      <protection hidden="1"/>
    </xf>
    <xf numFmtId="9" fontId="32" fillId="16" borderId="14" xfId="0" applyNumberFormat="1" applyFont="1" applyFill="1" applyBorder="1" applyAlignment="1" applyProtection="1">
      <alignment horizontal="right" vertical="top" wrapText="1"/>
      <protection hidden="1"/>
    </xf>
    <xf numFmtId="4" fontId="33" fillId="0" borderId="0" xfId="0" applyNumberFormat="1" applyFont="1" applyAlignment="1">
      <alignment/>
    </xf>
    <xf numFmtId="0" fontId="28" fillId="16" borderId="14" xfId="0" applyFont="1" applyFill="1" applyBorder="1" applyAlignment="1">
      <alignment vertical="top" wrapText="1"/>
    </xf>
    <xf numFmtId="3" fontId="29" fillId="0" borderId="14" xfId="0" applyNumberFormat="1" applyFont="1" applyFill="1" applyBorder="1" applyAlignment="1" applyProtection="1">
      <alignment horizontal="right" vertical="top" wrapText="1"/>
      <protection/>
    </xf>
    <xf numFmtId="10" fontId="30" fillId="0" borderId="14" xfId="48" applyNumberFormat="1" applyFont="1" applyFill="1" applyBorder="1" applyAlignment="1" applyProtection="1">
      <alignment horizontal="center" vertical="top" wrapText="1"/>
      <protection/>
    </xf>
    <xf numFmtId="10" fontId="30" fillId="0" borderId="14" xfId="48" applyNumberFormat="1" applyFont="1" applyFill="1" applyBorder="1" applyAlignment="1" applyProtection="1">
      <alignment horizontal="right" vertical="top" wrapText="1"/>
      <protection/>
    </xf>
    <xf numFmtId="3" fontId="29" fillId="0" borderId="14" xfId="0" applyNumberFormat="1" applyFont="1" applyFill="1" applyBorder="1" applyAlignment="1">
      <alignment horizontal="right" vertical="top" wrapText="1"/>
    </xf>
    <xf numFmtId="10" fontId="30" fillId="0" borderId="15" xfId="48" applyNumberFormat="1" applyFont="1" applyFill="1" applyBorder="1" applyAlignment="1" applyProtection="1">
      <alignment horizontal="center" vertical="top" wrapText="1"/>
      <protection/>
    </xf>
    <xf numFmtId="0" fontId="0" fillId="0" borderId="0" xfId="0" applyBorder="1" applyAlignment="1">
      <alignment/>
    </xf>
    <xf numFmtId="0" fontId="30" fillId="16" borderId="16" xfId="0" applyFont="1" applyFill="1" applyBorder="1" applyAlignment="1">
      <alignment horizontal="left" vertical="top" wrapText="1"/>
    </xf>
    <xf numFmtId="3" fontId="29" fillId="0" borderId="16" xfId="0" applyNumberFormat="1" applyFont="1" applyFill="1" applyBorder="1" applyAlignment="1">
      <alignment horizontal="right" vertical="top" wrapText="1"/>
    </xf>
    <xf numFmtId="10" fontId="30" fillId="0" borderId="16" xfId="48" applyNumberFormat="1" applyFont="1" applyFill="1" applyBorder="1" applyAlignment="1" applyProtection="1">
      <alignment horizontal="center" vertical="top" wrapText="1"/>
      <protection/>
    </xf>
    <xf numFmtId="0" fontId="22" fillId="16" borderId="14" xfId="0" applyFont="1" applyFill="1" applyBorder="1" applyAlignment="1">
      <alignment vertical="top" wrapText="1"/>
    </xf>
    <xf numFmtId="3" fontId="30" fillId="0" borderId="14" xfId="0" applyNumberFormat="1" applyFont="1" applyFill="1" applyBorder="1" applyAlignment="1">
      <alignment horizontal="right" vertical="top" wrapText="1"/>
    </xf>
    <xf numFmtId="10" fontId="28" fillId="16" borderId="14" xfId="0" applyNumberFormat="1" applyFont="1" applyFill="1" applyBorder="1" applyAlignment="1">
      <alignment vertical="top" wrapText="1"/>
    </xf>
    <xf numFmtId="3" fontId="0" fillId="0" borderId="0" xfId="0" applyNumberFormat="1" applyAlignment="1">
      <alignment/>
    </xf>
    <xf numFmtId="0" fontId="34" fillId="0" borderId="0" xfId="0" applyFont="1" applyBorder="1" applyAlignment="1">
      <alignment wrapText="1"/>
    </xf>
    <xf numFmtId="0" fontId="33" fillId="0" borderId="0" xfId="0" applyFont="1" applyAlignment="1">
      <alignment/>
    </xf>
    <xf numFmtId="0" fontId="0" fillId="0" borderId="0" xfId="0" applyAlignment="1">
      <alignment/>
    </xf>
    <xf numFmtId="0" fontId="25" fillId="0" borderId="0" xfId="0" applyFont="1" applyAlignment="1">
      <alignment horizontal="left"/>
    </xf>
    <xf numFmtId="0" fontId="22" fillId="0" borderId="0" xfId="0" applyFont="1" applyAlignment="1">
      <alignment/>
    </xf>
    <xf numFmtId="0" fontId="0" fillId="0" borderId="0" xfId="0" applyFill="1" applyAlignment="1">
      <alignment/>
    </xf>
    <xf numFmtId="3" fontId="29" fillId="22" borderId="14" xfId="0" applyNumberFormat="1" applyFont="1" applyFill="1" applyBorder="1" applyAlignment="1" applyProtection="1">
      <alignment vertical="center" wrapText="1"/>
      <protection locked="0"/>
    </xf>
    <xf numFmtId="3" fontId="30" fillId="16" borderId="17" xfId="0" applyNumberFormat="1" applyFont="1" applyFill="1" applyBorder="1" applyAlignment="1">
      <alignment horizontal="right" vertical="center" wrapText="1"/>
    </xf>
    <xf numFmtId="0" fontId="0" fillId="0" borderId="0" xfId="0" applyFont="1" applyFill="1" applyBorder="1" applyAlignment="1">
      <alignment wrapText="1"/>
    </xf>
    <xf numFmtId="0" fontId="0" fillId="0" borderId="0" xfId="0" applyBorder="1" applyAlignment="1">
      <alignment wrapText="1"/>
    </xf>
    <xf numFmtId="3" fontId="0" fillId="0" borderId="0" xfId="0" applyNumberFormat="1" applyFont="1" applyFill="1" applyBorder="1" applyAlignment="1">
      <alignment wrapText="1"/>
    </xf>
    <xf numFmtId="0" fontId="0" fillId="0" borderId="0" xfId="0" applyFill="1" applyBorder="1" applyAlignment="1">
      <alignment wrapText="1"/>
    </xf>
    <xf numFmtId="0" fontId="22" fillId="16" borderId="18" xfId="0" applyFont="1" applyFill="1" applyBorder="1" applyAlignment="1">
      <alignment horizontal="right" vertical="center" wrapText="1"/>
    </xf>
    <xf numFmtId="0" fontId="37" fillId="16" borderId="19" xfId="0" applyFont="1" applyFill="1" applyBorder="1" applyAlignment="1">
      <alignment vertical="center" wrapText="1"/>
    </xf>
    <xf numFmtId="3" fontId="30" fillId="16" borderId="19" xfId="0" applyNumberFormat="1" applyFont="1" applyFill="1" applyBorder="1" applyAlignment="1">
      <alignment horizontal="right" vertical="center" wrapText="1"/>
    </xf>
    <xf numFmtId="3" fontId="30" fillId="16" borderId="20" xfId="0" applyNumberFormat="1" applyFont="1" applyFill="1" applyBorder="1" applyAlignment="1">
      <alignment horizontal="right" vertical="center" wrapText="1"/>
    </xf>
    <xf numFmtId="0" fontId="33" fillId="0" borderId="0" xfId="0" applyFont="1" applyAlignment="1">
      <alignment/>
    </xf>
    <xf numFmtId="3" fontId="0" fillId="0" borderId="0" xfId="0" applyNumberFormat="1" applyFont="1" applyAlignment="1" applyProtection="1">
      <alignment/>
      <protection locked="0"/>
    </xf>
    <xf numFmtId="3" fontId="0" fillId="0" borderId="0" xfId="0" applyNumberFormat="1" applyFont="1" applyAlignment="1">
      <alignment/>
    </xf>
    <xf numFmtId="0" fontId="38" fillId="16" borderId="14" xfId="0" applyFont="1" applyFill="1" applyBorder="1" applyAlignment="1">
      <alignment horizontal="center" vertical="top" wrapText="1"/>
    </xf>
    <xf numFmtId="0" fontId="38" fillId="16" borderId="14" xfId="0" applyFont="1" applyFill="1" applyBorder="1" applyAlignment="1">
      <alignment vertical="top" wrapText="1"/>
    </xf>
    <xf numFmtId="0" fontId="28" fillId="22" borderId="14" xfId="0" applyFont="1" applyFill="1" applyBorder="1" applyAlignment="1" applyProtection="1">
      <alignment horizontal="justify" vertical="top" wrapText="1"/>
      <protection locked="0"/>
    </xf>
    <xf numFmtId="0" fontId="29" fillId="22" borderId="14" xfId="0" applyFont="1" applyFill="1" applyBorder="1" applyAlignment="1" applyProtection="1">
      <alignment horizontal="justify" vertical="top" wrapText="1"/>
      <protection locked="0"/>
    </xf>
    <xf numFmtId="3" fontId="29" fillId="22" borderId="14" xfId="0" applyNumberFormat="1" applyFont="1" applyFill="1" applyBorder="1" applyAlignment="1" applyProtection="1">
      <alignment horizontal="right" vertical="top" wrapText="1"/>
      <protection locked="0"/>
    </xf>
    <xf numFmtId="3" fontId="29" fillId="22" borderId="14" xfId="0" applyNumberFormat="1" applyFont="1" applyFill="1" applyBorder="1" applyAlignment="1" applyProtection="1">
      <alignment horizontal="justify" vertical="top" wrapText="1"/>
      <protection locked="0"/>
    </xf>
    <xf numFmtId="3" fontId="31" fillId="22" borderId="14" xfId="0" applyNumberFormat="1" applyFont="1" applyFill="1" applyBorder="1" applyAlignment="1" applyProtection="1">
      <alignment horizontal="right" vertical="top" wrapText="1"/>
      <protection locked="0"/>
    </xf>
    <xf numFmtId="0" fontId="0" fillId="0" borderId="0" xfId="0" applyNumberFormat="1" applyAlignment="1">
      <alignment/>
    </xf>
    <xf numFmtId="0" fontId="28" fillId="0" borderId="0" xfId="0" applyFont="1" applyFill="1" applyBorder="1" applyAlignment="1" applyProtection="1">
      <alignment horizontal="justify" vertical="top" wrapText="1"/>
      <protection locked="0"/>
    </xf>
    <xf numFmtId="0" fontId="29" fillId="0" borderId="0" xfId="0" applyFont="1" applyFill="1" applyBorder="1" applyAlignment="1" applyProtection="1">
      <alignment horizontal="justify" vertical="top" wrapText="1"/>
      <protection locked="0"/>
    </xf>
    <xf numFmtId="3" fontId="29" fillId="0" borderId="0" xfId="0" applyNumberFormat="1" applyFont="1" applyFill="1" applyBorder="1" applyAlignment="1" applyProtection="1">
      <alignment horizontal="right" vertical="top" wrapText="1"/>
      <protection locked="0"/>
    </xf>
    <xf numFmtId="3" fontId="28" fillId="16" borderId="14" xfId="0" applyNumberFormat="1" applyFont="1" applyFill="1" applyBorder="1" applyAlignment="1">
      <alignment horizontal="right" vertical="top" wrapText="1"/>
    </xf>
    <xf numFmtId="3" fontId="28" fillId="16" borderId="14" xfId="0" applyNumberFormat="1" applyFont="1" applyFill="1" applyBorder="1" applyAlignment="1" applyProtection="1">
      <alignment horizontal="right" vertical="top" wrapText="1"/>
      <protection locked="0"/>
    </xf>
    <xf numFmtId="0" fontId="33" fillId="26" borderId="0" xfId="0" applyFont="1" applyFill="1" applyAlignment="1">
      <alignment/>
    </xf>
    <xf numFmtId="0" fontId="38" fillId="16" borderId="14" xfId="0" applyFont="1" applyFill="1" applyBorder="1" applyAlignment="1">
      <alignment horizontal="center" vertical="center" wrapText="1"/>
    </xf>
    <xf numFmtId="3" fontId="28" fillId="16" borderId="14" xfId="0" applyNumberFormat="1" applyFont="1" applyFill="1" applyBorder="1" applyAlignment="1">
      <alignment horizontal="left" vertical="top" wrapText="1"/>
    </xf>
    <xf numFmtId="0" fontId="34" fillId="0" borderId="0" xfId="0" applyFont="1" applyAlignment="1">
      <alignment/>
    </xf>
    <xf numFmtId="0" fontId="28" fillId="16" borderId="14" xfId="0" applyFont="1" applyFill="1" applyBorder="1" applyAlignment="1">
      <alignment horizontal="center" vertical="top" wrapText="1"/>
    </xf>
    <xf numFmtId="0" fontId="28" fillId="16" borderId="21" xfId="0" applyFont="1" applyFill="1" applyBorder="1" applyAlignment="1">
      <alignment horizontal="center" vertical="top" wrapText="1"/>
    </xf>
    <xf numFmtId="0" fontId="38" fillId="16" borderId="14" xfId="0" applyFont="1" applyFill="1" applyBorder="1" applyAlignment="1">
      <alignment horizontal="left" textRotation="90" wrapText="1"/>
    </xf>
    <xf numFmtId="0" fontId="34" fillId="16" borderId="14" xfId="0" applyFont="1" applyFill="1" applyBorder="1" applyAlignment="1">
      <alignment horizontal="left" textRotation="90" wrapText="1"/>
    </xf>
    <xf numFmtId="0" fontId="30" fillId="22" borderId="14" xfId="0" applyFont="1" applyFill="1" applyBorder="1" applyAlignment="1" applyProtection="1">
      <alignment vertical="top" wrapText="1"/>
      <protection locked="0"/>
    </xf>
    <xf numFmtId="0" fontId="31" fillId="22" borderId="14" xfId="0" applyFont="1" applyFill="1" applyBorder="1" applyAlignment="1" applyProtection="1">
      <alignment vertical="top" wrapText="1"/>
      <protection locked="0"/>
    </xf>
    <xf numFmtId="0" fontId="30" fillId="22" borderId="14" xfId="0" applyFont="1" applyFill="1" applyBorder="1" applyAlignment="1" applyProtection="1">
      <alignment horizontal="right" vertical="top" wrapText="1"/>
      <protection locked="0"/>
    </xf>
    <xf numFmtId="3" fontId="30" fillId="0" borderId="14" xfId="0" applyNumberFormat="1" applyFont="1" applyBorder="1" applyAlignment="1" applyProtection="1">
      <alignment horizontal="right" vertical="top" wrapText="1"/>
      <protection/>
    </xf>
    <xf numFmtId="10" fontId="31" fillId="0" borderId="14" xfId="48" applyNumberFormat="1" applyFont="1" applyFill="1" applyBorder="1" applyAlignment="1" applyProtection="1">
      <alignment horizontal="right" vertical="top" wrapText="1"/>
      <protection/>
    </xf>
    <xf numFmtId="0" fontId="0" fillId="0" borderId="0" xfId="0" applyFont="1" applyAlignment="1" applyProtection="1">
      <alignment/>
      <protection/>
    </xf>
    <xf numFmtId="164" fontId="30" fillId="22" borderId="14" xfId="0" applyNumberFormat="1" applyFont="1" applyFill="1" applyBorder="1" applyAlignment="1" applyProtection="1">
      <alignment horizontal="right" vertical="top" wrapText="1"/>
      <protection locked="0"/>
    </xf>
    <xf numFmtId="0" fontId="28" fillId="0" borderId="14" xfId="0" applyFont="1" applyBorder="1" applyAlignment="1">
      <alignment horizontal="right" vertical="top" wrapText="1"/>
    </xf>
    <xf numFmtId="3" fontId="28" fillId="0" borderId="14" xfId="0" applyNumberFormat="1" applyFont="1" applyBorder="1" applyAlignment="1" applyProtection="1">
      <alignment horizontal="right" vertical="top" wrapText="1"/>
      <protection/>
    </xf>
    <xf numFmtId="9" fontId="32" fillId="16" borderId="14" xfId="0" applyNumberFormat="1" applyFont="1" applyFill="1" applyBorder="1" applyAlignment="1">
      <alignment horizontal="center" vertical="top" wrapText="1"/>
    </xf>
    <xf numFmtId="3" fontId="28" fillId="0" borderId="0" xfId="0" applyNumberFormat="1" applyFont="1" applyFill="1" applyBorder="1" applyAlignment="1" applyProtection="1">
      <alignment horizontal="right" vertical="top" wrapText="1"/>
      <protection/>
    </xf>
    <xf numFmtId="0" fontId="0" fillId="0" borderId="0" xfId="0" applyAlignment="1">
      <alignment wrapText="1"/>
    </xf>
    <xf numFmtId="0" fontId="22" fillId="0" borderId="0" xfId="0" applyFont="1" applyAlignment="1">
      <alignment wrapText="1"/>
    </xf>
    <xf numFmtId="3" fontId="30" fillId="22" borderId="14" xfId="0" applyNumberFormat="1" applyFont="1" applyFill="1" applyBorder="1" applyAlignment="1" applyProtection="1">
      <alignment horizontal="right" vertical="top" wrapText="1"/>
      <protection locked="0"/>
    </xf>
    <xf numFmtId="10" fontId="29" fillId="0" borderId="14" xfId="48" applyNumberFormat="1" applyFont="1" applyFill="1" applyBorder="1" applyAlignment="1" applyProtection="1">
      <alignment horizontal="right" vertical="top" wrapText="1"/>
      <protection/>
    </xf>
    <xf numFmtId="3" fontId="28" fillId="0" borderId="14" xfId="0" applyNumberFormat="1" applyFont="1" applyBorder="1" applyAlignment="1">
      <alignment horizontal="right" vertical="top" wrapText="1"/>
    </xf>
    <xf numFmtId="3" fontId="39" fillId="0" borderId="0" xfId="0" applyNumberFormat="1" applyFont="1" applyFill="1" applyBorder="1" applyAlignment="1" applyProtection="1">
      <alignment horizontal="right" vertical="top" wrapText="1"/>
      <protection/>
    </xf>
    <xf numFmtId="0" fontId="31" fillId="22" borderId="14" xfId="0" applyFont="1" applyFill="1" applyBorder="1" applyAlignment="1" applyProtection="1">
      <alignment horizontal="left" vertical="top" wrapText="1"/>
      <protection locked="0"/>
    </xf>
    <xf numFmtId="0" fontId="0" fillId="0" borderId="0" xfId="0" applyAlignment="1" applyProtection="1">
      <alignment/>
      <protection/>
    </xf>
    <xf numFmtId="3" fontId="30" fillId="22" borderId="14" xfId="0" applyNumberFormat="1" applyFont="1" applyFill="1" applyBorder="1" applyAlignment="1" applyProtection="1">
      <alignment vertical="top" wrapText="1"/>
      <protection locked="0"/>
    </xf>
    <xf numFmtId="3" fontId="34" fillId="0" borderId="0" xfId="0" applyNumberFormat="1" applyFont="1" applyAlignment="1">
      <alignment/>
    </xf>
    <xf numFmtId="0" fontId="28" fillId="22" borderId="14" xfId="0" applyFont="1" applyFill="1" applyBorder="1" applyAlignment="1" applyProtection="1">
      <alignment vertical="top" wrapText="1"/>
      <protection locked="0"/>
    </xf>
    <xf numFmtId="0" fontId="29" fillId="22" borderId="14" xfId="0" applyFont="1" applyFill="1" applyBorder="1" applyAlignment="1" applyProtection="1">
      <alignment vertical="top" wrapText="1"/>
      <protection locked="0"/>
    </xf>
    <xf numFmtId="3" fontId="28" fillId="22" borderId="14" xfId="0" applyNumberFormat="1" applyFont="1" applyFill="1" applyBorder="1" applyAlignment="1" applyProtection="1">
      <alignment horizontal="right" vertical="top" wrapText="1"/>
      <protection locked="0"/>
    </xf>
    <xf numFmtId="0" fontId="35" fillId="0" borderId="0" xfId="0" applyFont="1" applyFill="1" applyBorder="1" applyAlignment="1">
      <alignment vertical="center" wrapText="1"/>
    </xf>
    <xf numFmtId="0" fontId="0" fillId="0" borderId="0" xfId="0" applyAlignment="1">
      <alignment vertical="center"/>
    </xf>
    <xf numFmtId="0" fontId="35" fillId="0" borderId="0" xfId="0" applyFont="1" applyFill="1" applyBorder="1" applyAlignment="1">
      <alignment horizontal="center" vertical="top" wrapText="1"/>
    </xf>
    <xf numFmtId="0" fontId="0" fillId="0" borderId="22" xfId="0" applyBorder="1" applyAlignment="1">
      <alignment/>
    </xf>
    <xf numFmtId="0" fontId="35" fillId="0" borderId="22" xfId="0" applyFont="1" applyFill="1" applyBorder="1" applyAlignment="1">
      <alignment horizontal="center" vertical="top" wrapText="1"/>
    </xf>
    <xf numFmtId="0" fontId="28" fillId="16" borderId="14" xfId="0" applyFont="1" applyFill="1" applyBorder="1" applyAlignment="1">
      <alignment horizontal="center" vertical="center" wrapText="1"/>
    </xf>
    <xf numFmtId="0" fontId="29" fillId="16" borderId="14" xfId="0" applyFont="1" applyFill="1" applyBorder="1" applyAlignment="1">
      <alignment horizontal="center" vertical="center" wrapText="1"/>
    </xf>
    <xf numFmtId="0" fontId="38" fillId="16" borderId="23" xfId="0" applyFont="1" applyFill="1" applyBorder="1" applyAlignment="1">
      <alignment horizontal="left" textRotation="90" wrapText="1"/>
    </xf>
    <xf numFmtId="0" fontId="42" fillId="22" borderId="14" xfId="0" applyFont="1" applyFill="1" applyBorder="1" applyAlignment="1" applyProtection="1">
      <alignment vertical="top" wrapText="1"/>
      <protection locked="0"/>
    </xf>
    <xf numFmtId="0" fontId="43" fillId="22" borderId="14" xfId="0" applyFont="1" applyFill="1" applyBorder="1" applyAlignment="1" applyProtection="1">
      <alignment horizontal="left" vertical="top" wrapText="1"/>
      <protection locked="0"/>
    </xf>
    <xf numFmtId="3" fontId="42" fillId="22" borderId="14" xfId="0" applyNumberFormat="1" applyFont="1" applyFill="1" applyBorder="1" applyAlignment="1" applyProtection="1">
      <alignment horizontal="right" vertical="top" wrapText="1"/>
      <protection locked="0"/>
    </xf>
    <xf numFmtId="0" fontId="22" fillId="0" borderId="24" xfId="0" applyFont="1" applyFill="1" applyBorder="1" applyAlignment="1">
      <alignment horizontal="right"/>
    </xf>
    <xf numFmtId="3" fontId="29" fillId="0" borderId="14" xfId="0" applyNumberFormat="1" applyFont="1" applyBorder="1" applyAlignment="1">
      <alignment horizontal="right" vertical="top" wrapText="1"/>
    </xf>
    <xf numFmtId="0" fontId="30" fillId="16" borderId="14" xfId="0" applyFont="1" applyFill="1" applyBorder="1" applyAlignment="1">
      <alignment horizontal="justify" vertical="top" wrapText="1"/>
    </xf>
    <xf numFmtId="3" fontId="31" fillId="0" borderId="14" xfId="0" applyNumberFormat="1" applyFont="1" applyFill="1" applyBorder="1" applyAlignment="1" applyProtection="1">
      <alignment horizontal="right" vertical="top" wrapText="1"/>
      <protection/>
    </xf>
    <xf numFmtId="0" fontId="0" fillId="16" borderId="14" xfId="0" applyFill="1" applyBorder="1" applyAlignment="1">
      <alignment/>
    </xf>
    <xf numFmtId="0" fontId="34" fillId="0" borderId="0" xfId="0" applyFont="1" applyBorder="1" applyAlignment="1">
      <alignment horizontal="left" wrapText="1"/>
    </xf>
    <xf numFmtId="49" fontId="34" fillId="0" borderId="0" xfId="0" applyNumberFormat="1" applyFont="1" applyBorder="1" applyAlignment="1">
      <alignment/>
    </xf>
    <xf numFmtId="0" fontId="34" fillId="0" borderId="0" xfId="0" applyFont="1" applyBorder="1" applyAlignment="1">
      <alignment wrapText="1"/>
    </xf>
    <xf numFmtId="0" fontId="22" fillId="0" borderId="24" xfId="0" applyFont="1" applyBorder="1" applyAlignment="1">
      <alignment horizontal="right"/>
    </xf>
    <xf numFmtId="0" fontId="35" fillId="25" borderId="25" xfId="0" applyFont="1" applyFill="1" applyBorder="1" applyAlignment="1">
      <alignment vertical="top" wrapText="1"/>
    </xf>
    <xf numFmtId="0" fontId="36" fillId="16" borderId="26" xfId="0" applyFont="1" applyFill="1" applyBorder="1" applyAlignment="1">
      <alignment horizontal="center" vertical="center" wrapText="1"/>
    </xf>
    <xf numFmtId="0" fontId="36" fillId="16" borderId="27" xfId="0" applyFont="1" applyFill="1" applyBorder="1" applyAlignment="1">
      <alignment vertical="center"/>
    </xf>
    <xf numFmtId="0" fontId="36" fillId="16" borderId="27" xfId="0" applyFont="1" applyFill="1" applyBorder="1" applyAlignment="1">
      <alignment horizontal="center" vertical="top" wrapText="1"/>
    </xf>
    <xf numFmtId="0" fontId="30" fillId="16" borderId="28" xfId="0" applyFont="1" applyFill="1" applyBorder="1" applyAlignment="1">
      <alignment horizontal="center" vertical="top" wrapText="1"/>
    </xf>
    <xf numFmtId="0" fontId="35" fillId="25" borderId="11" xfId="0" applyFont="1" applyFill="1" applyBorder="1" applyAlignment="1">
      <alignment vertical="top" wrapText="1"/>
    </xf>
    <xf numFmtId="0" fontId="35" fillId="25" borderId="29" xfId="0" applyFont="1" applyFill="1" applyBorder="1" applyAlignment="1">
      <alignment vertical="top" wrapText="1"/>
    </xf>
    <xf numFmtId="0" fontId="28" fillId="16" borderId="14" xfId="0" applyFont="1" applyFill="1" applyBorder="1" applyAlignment="1">
      <alignment horizontal="left" vertical="top" wrapText="1"/>
    </xf>
    <xf numFmtId="0" fontId="35" fillId="26" borderId="30" xfId="0" applyFont="1" applyFill="1" applyBorder="1" applyAlignment="1">
      <alignment horizontal="left" vertical="top" wrapText="1"/>
    </xf>
    <xf numFmtId="0" fontId="38" fillId="16" borderId="14" xfId="0" applyFont="1" applyFill="1" applyBorder="1" applyAlignment="1">
      <alignment horizontal="center" vertical="center" wrapText="1"/>
    </xf>
    <xf numFmtId="0" fontId="28" fillId="22" borderId="14" xfId="0" applyFont="1" applyFill="1" applyBorder="1" applyAlignment="1">
      <alignment horizontal="center" vertical="top" wrapText="1"/>
    </xf>
    <xf numFmtId="0" fontId="22" fillId="0" borderId="0" xfId="0" applyFont="1" applyBorder="1" applyAlignment="1">
      <alignment horizontal="right"/>
    </xf>
    <xf numFmtId="0" fontId="35" fillId="25" borderId="29" xfId="0" applyFont="1" applyFill="1" applyBorder="1" applyAlignment="1">
      <alignment horizontal="center" vertical="center" wrapText="1"/>
    </xf>
    <xf numFmtId="0" fontId="28" fillId="16" borderId="14" xfId="0" applyFont="1" applyFill="1" applyBorder="1" applyAlignment="1">
      <alignment horizontal="right" vertical="top" wrapText="1"/>
    </xf>
    <xf numFmtId="0" fontId="28" fillId="16" borderId="14" xfId="0" applyFont="1" applyFill="1" applyBorder="1" applyAlignment="1">
      <alignment horizontal="righ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b val="0"/>
        <color indexed="8"/>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26"/>
  <sheetViews>
    <sheetView zoomScale="86" zoomScaleNormal="86" zoomScalePageLayoutView="0" workbookViewId="0" topLeftCell="A1">
      <selection activeCell="E17" sqref="E17"/>
    </sheetView>
  </sheetViews>
  <sheetFormatPr defaultColWidth="9.140625" defaultRowHeight="12.75"/>
  <cols>
    <col min="1" max="1" width="86.421875" style="0" customWidth="1"/>
  </cols>
  <sheetData>
    <row r="1" ht="48.75" customHeight="1">
      <c r="A1" s="1"/>
    </row>
    <row r="2" spans="1:9" s="4" customFormat="1" ht="239.25" customHeight="1">
      <c r="A2" s="2"/>
      <c r="B2" s="3"/>
      <c r="C2" s="3"/>
      <c r="D2" s="3"/>
      <c r="E2" s="3"/>
      <c r="F2" s="3"/>
      <c r="G2" s="3"/>
      <c r="H2" s="3"/>
      <c r="I2" s="3"/>
    </row>
    <row r="3" spans="1:9" ht="12.75">
      <c r="A3" s="5"/>
      <c r="B3" s="6"/>
      <c r="C3" s="6"/>
      <c r="D3" s="6"/>
      <c r="E3" s="6"/>
      <c r="F3" s="6"/>
      <c r="G3" s="6"/>
      <c r="H3" s="6"/>
      <c r="I3" s="6"/>
    </row>
    <row r="4" spans="1:9" ht="12.75">
      <c r="A4" s="5"/>
      <c r="B4" s="6"/>
      <c r="C4" s="6"/>
      <c r="D4" s="6"/>
      <c r="E4" s="6"/>
      <c r="F4" s="6"/>
      <c r="G4" s="6"/>
      <c r="H4" s="6"/>
      <c r="I4" s="6"/>
    </row>
    <row r="5" spans="1:9" ht="12.75">
      <c r="A5" s="5"/>
      <c r="B5" s="6"/>
      <c r="C5" s="6"/>
      <c r="D5" s="6"/>
      <c r="E5" s="6"/>
      <c r="F5" s="6"/>
      <c r="G5" s="6"/>
      <c r="H5" s="6"/>
      <c r="I5" s="6"/>
    </row>
    <row r="6" spans="1:9" ht="5.25" customHeight="1">
      <c r="A6" s="5"/>
      <c r="B6" s="6"/>
      <c r="C6" s="6"/>
      <c r="D6" s="6"/>
      <c r="E6" s="6"/>
      <c r="F6" s="6"/>
      <c r="G6" s="6"/>
      <c r="H6" s="6"/>
      <c r="I6" s="6"/>
    </row>
    <row r="7" spans="1:9" ht="87" customHeight="1">
      <c r="A7" s="7" t="s">
        <v>0</v>
      </c>
      <c r="B7" s="6"/>
      <c r="C7" s="6"/>
      <c r="D7" s="6"/>
      <c r="E7" s="6"/>
      <c r="F7" s="6"/>
      <c r="G7" s="6"/>
      <c r="H7" s="6"/>
      <c r="I7" s="6"/>
    </row>
    <row r="8" spans="1:9" ht="20.25">
      <c r="A8" s="8"/>
      <c r="B8" s="6"/>
      <c r="C8" s="6"/>
      <c r="D8" s="6"/>
      <c r="E8" s="6"/>
      <c r="F8" s="6"/>
      <c r="G8" s="6"/>
      <c r="H8" s="6"/>
      <c r="I8" s="6"/>
    </row>
    <row r="9" spans="1:9" ht="12.75">
      <c r="A9" s="5"/>
      <c r="B9" s="6"/>
      <c r="C9" s="6"/>
      <c r="D9" s="6"/>
      <c r="E9" s="6"/>
      <c r="F9" s="6"/>
      <c r="G9" s="6"/>
      <c r="H9" s="6"/>
      <c r="I9" s="6"/>
    </row>
    <row r="10" spans="1:9" ht="12.75">
      <c r="A10" s="5"/>
      <c r="B10" s="6"/>
      <c r="C10" s="6"/>
      <c r="D10" s="6"/>
      <c r="E10" s="6"/>
      <c r="F10" s="6"/>
      <c r="G10" s="6"/>
      <c r="H10" s="6"/>
      <c r="I10" s="6"/>
    </row>
    <row r="11" spans="1:9" ht="20.25">
      <c r="A11" s="8" t="s">
        <v>1</v>
      </c>
      <c r="B11" s="6"/>
      <c r="C11" s="6"/>
      <c r="D11" s="6"/>
      <c r="E11" s="6"/>
      <c r="F11" s="6"/>
      <c r="G11" s="6"/>
      <c r="H11" s="6"/>
      <c r="I11" s="6"/>
    </row>
    <row r="12" spans="1:9" ht="12.75">
      <c r="A12" s="5"/>
      <c r="B12" s="6"/>
      <c r="C12" s="6"/>
      <c r="D12" s="6"/>
      <c r="E12" s="6"/>
      <c r="F12" s="6"/>
      <c r="G12" s="6"/>
      <c r="H12" s="6"/>
      <c r="I12" s="6"/>
    </row>
    <row r="13" spans="1:9" ht="12.75">
      <c r="A13" s="5"/>
      <c r="B13" s="6"/>
      <c r="C13" s="6"/>
      <c r="D13" s="6"/>
      <c r="E13" s="6"/>
      <c r="F13" s="6"/>
      <c r="G13" s="6"/>
      <c r="H13" s="6"/>
      <c r="I13" s="6"/>
    </row>
    <row r="14" spans="1:9" ht="12.75">
      <c r="A14" s="5"/>
      <c r="B14" s="6"/>
      <c r="C14" s="6"/>
      <c r="D14" s="6"/>
      <c r="E14" s="6"/>
      <c r="F14" s="6"/>
      <c r="G14" s="6"/>
      <c r="H14" s="6"/>
      <c r="I14" s="6"/>
    </row>
    <row r="15" spans="1:9" ht="12.75">
      <c r="A15" s="5"/>
      <c r="B15" s="6"/>
      <c r="C15" s="6"/>
      <c r="D15" s="6"/>
      <c r="E15" s="6"/>
      <c r="F15" s="6"/>
      <c r="G15" s="6"/>
      <c r="H15" s="6"/>
      <c r="I15" s="6"/>
    </row>
    <row r="16" spans="1:9" ht="12.75">
      <c r="A16" s="5"/>
      <c r="B16" s="6"/>
      <c r="C16" s="6"/>
      <c r="D16" s="6"/>
      <c r="E16" s="6"/>
      <c r="F16" s="6"/>
      <c r="G16" s="6"/>
      <c r="H16" s="6"/>
      <c r="I16" s="6"/>
    </row>
    <row r="17" spans="1:9" ht="12.75">
      <c r="A17" s="5"/>
      <c r="B17" s="6"/>
      <c r="C17" s="6"/>
      <c r="D17" s="6"/>
      <c r="E17" s="6"/>
      <c r="F17" s="6"/>
      <c r="G17" s="6"/>
      <c r="H17" s="6"/>
      <c r="I17" s="6"/>
    </row>
    <row r="18" spans="1:9" ht="12.75">
      <c r="A18" s="5"/>
      <c r="B18" s="6"/>
      <c r="C18" s="6"/>
      <c r="D18" s="6"/>
      <c r="E18" s="6"/>
      <c r="F18" s="6"/>
      <c r="G18" s="6"/>
      <c r="H18" s="6"/>
      <c r="I18" s="6"/>
    </row>
    <row r="19" spans="1:9" ht="12.75">
      <c r="A19" s="5"/>
      <c r="B19" s="6"/>
      <c r="C19" s="6"/>
      <c r="D19" s="6"/>
      <c r="E19" s="6"/>
      <c r="F19" s="6"/>
      <c r="G19" s="6"/>
      <c r="H19" s="6"/>
      <c r="I19" s="6"/>
    </row>
    <row r="20" spans="1:9" ht="12.75">
      <c r="A20" s="5"/>
      <c r="B20" s="6"/>
      <c r="C20" s="6"/>
      <c r="D20" s="6"/>
      <c r="E20" s="6"/>
      <c r="F20" s="6"/>
      <c r="G20" s="6"/>
      <c r="H20" s="6"/>
      <c r="I20" s="6"/>
    </row>
    <row r="21" spans="1:9" ht="49.5" customHeight="1">
      <c r="A21" s="9" t="s">
        <v>2</v>
      </c>
      <c r="B21" s="6"/>
      <c r="C21" s="6"/>
      <c r="D21" s="6"/>
      <c r="E21" s="6"/>
      <c r="F21" s="6"/>
      <c r="G21" s="6"/>
      <c r="H21" s="6"/>
      <c r="I21" s="6"/>
    </row>
    <row r="22" spans="1:9" ht="12.75">
      <c r="A22" s="6"/>
      <c r="B22" s="6"/>
      <c r="C22" s="6"/>
      <c r="D22" s="6"/>
      <c r="E22" s="6"/>
      <c r="F22" s="6"/>
      <c r="G22" s="6"/>
      <c r="H22" s="6"/>
      <c r="I22" s="6"/>
    </row>
    <row r="23" spans="1:9" ht="12.75">
      <c r="A23" s="10" t="s">
        <v>3</v>
      </c>
      <c r="B23" s="6"/>
      <c r="C23" s="6"/>
      <c r="D23" s="6"/>
      <c r="E23" s="6"/>
      <c r="F23" s="6"/>
      <c r="G23" s="6"/>
      <c r="H23" s="6"/>
      <c r="I23" s="6"/>
    </row>
    <row r="24" spans="1:9" ht="12.75">
      <c r="A24" s="11" t="s">
        <v>4</v>
      </c>
      <c r="B24" s="6"/>
      <c r="C24" s="6"/>
      <c r="D24" s="6"/>
      <c r="E24" s="6"/>
      <c r="F24" s="6"/>
      <c r="G24" s="6"/>
      <c r="H24" s="6"/>
      <c r="I24" s="6"/>
    </row>
    <row r="25" spans="1:9" ht="12.75">
      <c r="A25" s="6"/>
      <c r="B25" s="6"/>
      <c r="C25" s="6"/>
      <c r="D25" s="6"/>
      <c r="E25" s="6"/>
      <c r="F25" s="6"/>
      <c r="G25" s="6"/>
      <c r="H25" s="6"/>
      <c r="I25" s="6"/>
    </row>
    <row r="26" spans="1:9" ht="12.75">
      <c r="A26" s="6"/>
      <c r="B26" s="6"/>
      <c r="C26" s="6"/>
      <c r="D26" s="6"/>
      <c r="E26" s="6"/>
      <c r="F26" s="6"/>
      <c r="G26" s="6"/>
      <c r="H26" s="6"/>
      <c r="I26" s="6"/>
    </row>
  </sheetData>
  <sheetProtection selectLockedCells="1" selectUnlockedCells="1"/>
  <printOptions/>
  <pageMargins left="0.75" right="0.75" top="1" bottom="1" header="0.5118055555555555" footer="0.5118055555555555"/>
  <pageSetup horizontalDpi="300" verticalDpi="300" orientation="portrait" paperSize="9" scale="98"/>
  <legacyDrawing r:id="rId2"/>
  <oleObjects>
    <oleObject progId="" shapeId="211600432" r:id="rId1"/>
  </oleObjects>
</worksheet>
</file>

<file path=xl/worksheets/sheet10.xml><?xml version="1.0" encoding="utf-8"?>
<worksheet xmlns="http://schemas.openxmlformats.org/spreadsheetml/2006/main" xmlns:r="http://schemas.openxmlformats.org/officeDocument/2006/relationships">
  <sheetPr>
    <pageSetUpPr fitToPage="1"/>
  </sheetPr>
  <dimension ref="A1:G26"/>
  <sheetViews>
    <sheetView zoomScale="86" zoomScaleNormal="86" zoomScalePageLayoutView="0" workbookViewId="0" topLeftCell="A1">
      <selection activeCell="L49" sqref="L49"/>
    </sheetView>
  </sheetViews>
  <sheetFormatPr defaultColWidth="9.140625" defaultRowHeight="12.75"/>
  <cols>
    <col min="1" max="1" width="11.421875" style="0" customWidth="1"/>
    <col min="2" max="2" width="6.28125" style="0" customWidth="1"/>
    <col min="3" max="3" width="29.28125" style="0" customWidth="1"/>
    <col min="4" max="4" width="59.57421875" style="0" customWidth="1"/>
    <col min="5" max="5" width="15.00390625" style="0" customWidth="1"/>
    <col min="6" max="6" width="12.140625" style="0" customWidth="1"/>
  </cols>
  <sheetData>
    <row r="1" spans="1:6" s="13" customFormat="1" ht="15" customHeight="1">
      <c r="A1" s="46" t="s">
        <v>453</v>
      </c>
      <c r="B1" s="46"/>
      <c r="D1" s="138" t="str">
        <f>'Cover Page'!A21</f>
        <v>Proposal acronym: ARCTOS</v>
      </c>
      <c r="E1" s="138"/>
      <c r="F1" s="138"/>
    </row>
    <row r="2" spans="1:7" s="108" customFormat="1" ht="18" customHeight="1">
      <c r="A2" s="139" t="s">
        <v>454</v>
      </c>
      <c r="B2" s="139"/>
      <c r="C2" s="139"/>
      <c r="D2" s="139"/>
      <c r="E2" s="139"/>
      <c r="F2" s="139"/>
      <c r="G2" s="107"/>
    </row>
    <row r="3" spans="1:2" ht="15.75" customHeight="1">
      <c r="A3" s="109"/>
      <c r="B3" s="110"/>
    </row>
    <row r="4" spans="1:6" ht="81" customHeight="1">
      <c r="A4" s="82" t="s">
        <v>163</v>
      </c>
      <c r="B4" s="82" t="s">
        <v>62</v>
      </c>
      <c r="C4" s="81" t="s">
        <v>334</v>
      </c>
      <c r="D4" s="81" t="s">
        <v>455</v>
      </c>
      <c r="E4" s="81" t="s">
        <v>456</v>
      </c>
      <c r="F4" s="81" t="s">
        <v>457</v>
      </c>
    </row>
    <row r="5" spans="1:6" s="88" customFormat="1" ht="16.5" customHeight="1">
      <c r="A5" s="104" t="s">
        <v>458</v>
      </c>
      <c r="B5" s="104"/>
      <c r="C5" s="105" t="s">
        <v>458</v>
      </c>
      <c r="D5" s="105"/>
      <c r="E5" s="106"/>
      <c r="F5" s="97" t="e">
        <f aca="true" t="shared" si="0" ref="F5:F22">E5/$E$23</f>
        <v>#DIV/0!</v>
      </c>
    </row>
    <row r="6" spans="1:6" s="88" customFormat="1" ht="16.5" customHeight="1">
      <c r="A6" s="104"/>
      <c r="B6" s="104"/>
      <c r="C6" s="105"/>
      <c r="D6" s="105"/>
      <c r="E6" s="106"/>
      <c r="F6" s="97" t="e">
        <f t="shared" si="0"/>
        <v>#DIV/0!</v>
      </c>
    </row>
    <row r="7" spans="1:6" s="88" customFormat="1" ht="16.5" customHeight="1">
      <c r="A7" s="104"/>
      <c r="B7" s="104"/>
      <c r="C7" s="105"/>
      <c r="D7" s="105"/>
      <c r="E7" s="106"/>
      <c r="F7" s="97" t="e">
        <f t="shared" si="0"/>
        <v>#DIV/0!</v>
      </c>
    </row>
    <row r="8" spans="1:6" s="88" customFormat="1" ht="16.5" customHeight="1">
      <c r="A8" s="104"/>
      <c r="B8" s="104"/>
      <c r="C8" s="105"/>
      <c r="D8" s="105"/>
      <c r="E8" s="106"/>
      <c r="F8" s="97" t="e">
        <f t="shared" si="0"/>
        <v>#DIV/0!</v>
      </c>
    </row>
    <row r="9" spans="1:6" s="88" customFormat="1" ht="16.5" customHeight="1">
      <c r="A9" s="104"/>
      <c r="B9" s="104"/>
      <c r="C9" s="105"/>
      <c r="D9" s="105"/>
      <c r="E9" s="106"/>
      <c r="F9" s="97" t="e">
        <f t="shared" si="0"/>
        <v>#DIV/0!</v>
      </c>
    </row>
    <row r="10" spans="1:6" s="88" customFormat="1" ht="16.5" customHeight="1">
      <c r="A10" s="104"/>
      <c r="B10" s="104"/>
      <c r="C10" s="105"/>
      <c r="D10" s="105"/>
      <c r="E10" s="106"/>
      <c r="F10" s="97" t="e">
        <f t="shared" si="0"/>
        <v>#DIV/0!</v>
      </c>
    </row>
    <row r="11" spans="1:6" s="88" customFormat="1" ht="16.5" customHeight="1">
      <c r="A11" s="104"/>
      <c r="B11" s="104"/>
      <c r="C11" s="105"/>
      <c r="D11" s="105"/>
      <c r="E11" s="106"/>
      <c r="F11" s="97" t="e">
        <f t="shared" si="0"/>
        <v>#DIV/0!</v>
      </c>
    </row>
    <row r="12" spans="1:6" s="88" customFormat="1" ht="16.5" customHeight="1">
      <c r="A12" s="104"/>
      <c r="B12" s="104"/>
      <c r="C12" s="105"/>
      <c r="D12" s="105"/>
      <c r="E12" s="106"/>
      <c r="F12" s="97" t="e">
        <f t="shared" si="0"/>
        <v>#DIV/0!</v>
      </c>
    </row>
    <row r="13" spans="1:6" s="88" customFormat="1" ht="16.5" customHeight="1">
      <c r="A13" s="104"/>
      <c r="B13" s="104"/>
      <c r="C13" s="105"/>
      <c r="D13" s="105"/>
      <c r="E13" s="106"/>
      <c r="F13" s="97" t="e">
        <f t="shared" si="0"/>
        <v>#DIV/0!</v>
      </c>
    </row>
    <row r="14" spans="1:6" s="88" customFormat="1" ht="16.5" customHeight="1">
      <c r="A14" s="104"/>
      <c r="B14" s="104"/>
      <c r="C14" s="105"/>
      <c r="D14" s="105"/>
      <c r="E14" s="106"/>
      <c r="F14" s="97" t="e">
        <f t="shared" si="0"/>
        <v>#DIV/0!</v>
      </c>
    </row>
    <row r="15" spans="1:6" s="88" customFormat="1" ht="16.5" customHeight="1">
      <c r="A15" s="104"/>
      <c r="B15" s="104"/>
      <c r="C15" s="105"/>
      <c r="D15" s="105"/>
      <c r="E15" s="106"/>
      <c r="F15" s="97" t="e">
        <f t="shared" si="0"/>
        <v>#DIV/0!</v>
      </c>
    </row>
    <row r="16" spans="1:6" s="88" customFormat="1" ht="16.5" customHeight="1">
      <c r="A16" s="104"/>
      <c r="B16" s="104"/>
      <c r="C16" s="105"/>
      <c r="D16" s="105"/>
      <c r="E16" s="106"/>
      <c r="F16" s="97" t="e">
        <f t="shared" si="0"/>
        <v>#DIV/0!</v>
      </c>
    </row>
    <row r="17" spans="1:6" s="88" customFormat="1" ht="16.5" customHeight="1">
      <c r="A17" s="104"/>
      <c r="B17" s="104"/>
      <c r="C17" s="105"/>
      <c r="D17" s="105"/>
      <c r="E17" s="106"/>
      <c r="F17" s="97" t="e">
        <f t="shared" si="0"/>
        <v>#DIV/0!</v>
      </c>
    </row>
    <row r="18" spans="1:6" s="88" customFormat="1" ht="16.5" customHeight="1">
      <c r="A18" s="104"/>
      <c r="B18" s="104"/>
      <c r="C18" s="105"/>
      <c r="D18" s="105"/>
      <c r="E18" s="106"/>
      <c r="F18" s="97" t="e">
        <f t="shared" si="0"/>
        <v>#DIV/0!</v>
      </c>
    </row>
    <row r="19" spans="1:6" s="88" customFormat="1" ht="16.5" customHeight="1">
      <c r="A19" s="104"/>
      <c r="B19" s="104"/>
      <c r="C19" s="105"/>
      <c r="D19" s="105"/>
      <c r="E19" s="106"/>
      <c r="F19" s="97" t="e">
        <f t="shared" si="0"/>
        <v>#DIV/0!</v>
      </c>
    </row>
    <row r="20" spans="1:6" s="88" customFormat="1" ht="16.5" customHeight="1">
      <c r="A20" s="104"/>
      <c r="B20" s="104"/>
      <c r="C20" s="105"/>
      <c r="D20" s="105"/>
      <c r="E20" s="106"/>
      <c r="F20" s="97" t="e">
        <f t="shared" si="0"/>
        <v>#DIV/0!</v>
      </c>
    </row>
    <row r="21" spans="1:6" s="88" customFormat="1" ht="16.5" customHeight="1">
      <c r="A21" s="104"/>
      <c r="B21" s="104"/>
      <c r="C21" s="105"/>
      <c r="D21" s="105"/>
      <c r="E21" s="106"/>
      <c r="F21" s="97" t="e">
        <f t="shared" si="0"/>
        <v>#DIV/0!</v>
      </c>
    </row>
    <row r="22" spans="1:6" s="88" customFormat="1" ht="16.5" customHeight="1">
      <c r="A22" s="104"/>
      <c r="B22" s="104"/>
      <c r="C22" s="105"/>
      <c r="D22" s="105"/>
      <c r="E22" s="106"/>
      <c r="F22" s="97" t="e">
        <f t="shared" si="0"/>
        <v>#DIV/0!</v>
      </c>
    </row>
    <row r="23" spans="1:6" ht="21" customHeight="1">
      <c r="A23" s="140" t="s">
        <v>459</v>
      </c>
      <c r="B23" s="140"/>
      <c r="C23" s="140"/>
      <c r="D23" s="140"/>
      <c r="E23" s="98">
        <f>SUM(E5:E22)</f>
        <v>0</v>
      </c>
      <c r="F23" s="92" t="e">
        <f>SUM(F5:F22)</f>
        <v>#DIV/0!</v>
      </c>
    </row>
    <row r="25" spans="1:2" ht="12.75">
      <c r="A25" s="78" t="s">
        <v>31</v>
      </c>
      <c r="B25" s="78"/>
    </row>
    <row r="26" ht="12.75">
      <c r="B26" s="78"/>
    </row>
  </sheetData>
  <sheetProtection selectLockedCells="1" selectUnlockedCells="1"/>
  <mergeCells count="3">
    <mergeCell ref="D1:F1"/>
    <mergeCell ref="A2:F2"/>
    <mergeCell ref="A23:D23"/>
  </mergeCells>
  <printOptions/>
  <pageMargins left="0.75" right="0.75" top="1" bottom="1" header="0.5" footer="0.5118055555555555"/>
  <pageSetup fitToHeight="1" fitToWidth="1" horizontalDpi="300" verticalDpi="300" orientation="landscape" paperSize="9"/>
  <headerFooter alignWithMargins="0">
    <oddHeader>&amp;L&amp;12LIFE+ 2009 - Financial Forms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H25"/>
  <sheetViews>
    <sheetView zoomScale="86" zoomScaleNormal="86" zoomScalePageLayoutView="0" workbookViewId="0" topLeftCell="A1">
      <selection activeCell="C44" sqref="C44"/>
    </sheetView>
  </sheetViews>
  <sheetFormatPr defaultColWidth="9.140625" defaultRowHeight="12.75"/>
  <cols>
    <col min="1" max="1" width="10.140625" style="0" customWidth="1"/>
    <col min="2" max="2" width="6.28125" style="0" customWidth="1"/>
    <col min="3" max="3" width="63.28125" style="0" customWidth="1"/>
    <col min="4" max="4" width="12.28125" style="0" customWidth="1"/>
    <col min="5" max="5" width="11.7109375" style="0" customWidth="1"/>
    <col min="6" max="6" width="11.00390625" style="0" customWidth="1"/>
    <col min="7" max="7" width="12.421875" style="0" customWidth="1"/>
    <col min="8" max="8" width="9.8515625" style="0" customWidth="1"/>
  </cols>
  <sheetData>
    <row r="1" spans="1:8" s="13" customFormat="1" ht="15" customHeight="1">
      <c r="A1" s="46" t="s">
        <v>460</v>
      </c>
      <c r="B1" s="46"/>
      <c r="D1" s="138" t="str">
        <f>'Cover Page'!A21</f>
        <v>Proposal acronym: ARCTOS</v>
      </c>
      <c r="E1" s="138"/>
      <c r="F1" s="138"/>
      <c r="G1" s="138"/>
      <c r="H1" s="138"/>
    </row>
    <row r="2" spans="1:8" ht="18" customHeight="1">
      <c r="A2" s="139" t="s">
        <v>461</v>
      </c>
      <c r="B2" s="139"/>
      <c r="C2" s="139"/>
      <c r="D2" s="139"/>
      <c r="E2" s="139"/>
      <c r="F2" s="139"/>
      <c r="G2" s="139"/>
      <c r="H2" s="139"/>
    </row>
    <row r="3" spans="1:2" ht="18">
      <c r="A3" s="111"/>
      <c r="B3" s="109"/>
    </row>
    <row r="4" spans="1:8" ht="15" customHeight="1">
      <c r="A4" s="141" t="s">
        <v>158</v>
      </c>
      <c r="B4" s="141"/>
      <c r="C4" s="141"/>
      <c r="D4" s="112" t="s">
        <v>159</v>
      </c>
      <c r="E4" s="112" t="s">
        <v>160</v>
      </c>
      <c r="F4" s="112" t="s">
        <v>462</v>
      </c>
      <c r="G4" s="112" t="s">
        <v>463</v>
      </c>
      <c r="H4" s="113"/>
    </row>
    <row r="5" spans="1:8" ht="99.75" customHeight="1">
      <c r="A5" s="81" t="s">
        <v>163</v>
      </c>
      <c r="B5" s="82" t="s">
        <v>62</v>
      </c>
      <c r="C5" s="81" t="s">
        <v>464</v>
      </c>
      <c r="D5" s="81" t="s">
        <v>465</v>
      </c>
      <c r="E5" s="81" t="s">
        <v>466</v>
      </c>
      <c r="F5" s="81" t="s">
        <v>467</v>
      </c>
      <c r="G5" s="81" t="s">
        <v>468</v>
      </c>
      <c r="H5" s="81" t="s">
        <v>469</v>
      </c>
    </row>
    <row r="6" spans="1:8" s="88" customFormat="1" ht="16.5" customHeight="1">
      <c r="A6" s="104"/>
      <c r="B6" s="104"/>
      <c r="C6" s="105"/>
      <c r="D6" s="106"/>
      <c r="E6" s="106"/>
      <c r="F6" s="106"/>
      <c r="G6" s="91"/>
      <c r="H6" s="97" t="e">
        <f aca="true" t="shared" si="0" ref="H6:H22">G6/$G$23</f>
        <v>#DIV/0!</v>
      </c>
    </row>
    <row r="7" spans="1:8" s="88" customFormat="1" ht="16.5" customHeight="1">
      <c r="A7" s="104"/>
      <c r="B7" s="104"/>
      <c r="C7" s="105"/>
      <c r="D7" s="106"/>
      <c r="E7" s="106"/>
      <c r="F7" s="106"/>
      <c r="G7" s="91">
        <f aca="true" t="shared" si="1" ref="G7:G22">(D7*E7)+F7</f>
        <v>0</v>
      </c>
      <c r="H7" s="97" t="e">
        <f t="shared" si="0"/>
        <v>#DIV/0!</v>
      </c>
    </row>
    <row r="8" spans="1:8" s="88" customFormat="1" ht="16.5" customHeight="1">
      <c r="A8" s="104"/>
      <c r="B8" s="104"/>
      <c r="C8" s="105"/>
      <c r="D8" s="106"/>
      <c r="E8" s="106"/>
      <c r="F8" s="106"/>
      <c r="G8" s="91">
        <f t="shared" si="1"/>
        <v>0</v>
      </c>
      <c r="H8" s="97" t="e">
        <f t="shared" si="0"/>
        <v>#DIV/0!</v>
      </c>
    </row>
    <row r="9" spans="1:8" s="88" customFormat="1" ht="16.5" customHeight="1">
      <c r="A9" s="104"/>
      <c r="B9" s="104"/>
      <c r="C9" s="105"/>
      <c r="D9" s="106"/>
      <c r="E9" s="106"/>
      <c r="F9" s="106"/>
      <c r="G9" s="91">
        <f t="shared" si="1"/>
        <v>0</v>
      </c>
      <c r="H9" s="97" t="e">
        <f t="shared" si="0"/>
        <v>#DIV/0!</v>
      </c>
    </row>
    <row r="10" spans="1:8" s="88" customFormat="1" ht="16.5" customHeight="1">
      <c r="A10" s="104"/>
      <c r="B10" s="104"/>
      <c r="C10" s="105"/>
      <c r="D10" s="106"/>
      <c r="E10" s="106"/>
      <c r="F10" s="106"/>
      <c r="G10" s="91">
        <f t="shared" si="1"/>
        <v>0</v>
      </c>
      <c r="H10" s="97" t="e">
        <f t="shared" si="0"/>
        <v>#DIV/0!</v>
      </c>
    </row>
    <row r="11" spans="1:8" s="88" customFormat="1" ht="16.5" customHeight="1">
      <c r="A11" s="104"/>
      <c r="B11" s="104"/>
      <c r="C11" s="105"/>
      <c r="D11" s="106"/>
      <c r="E11" s="106"/>
      <c r="F11" s="106"/>
      <c r="G11" s="91">
        <f t="shared" si="1"/>
        <v>0</v>
      </c>
      <c r="H11" s="97" t="e">
        <f t="shared" si="0"/>
        <v>#DIV/0!</v>
      </c>
    </row>
    <row r="12" spans="1:8" s="88" customFormat="1" ht="16.5" customHeight="1">
      <c r="A12" s="104"/>
      <c r="B12" s="104"/>
      <c r="C12" s="105"/>
      <c r="D12" s="106"/>
      <c r="E12" s="106"/>
      <c r="F12" s="106"/>
      <c r="G12" s="91">
        <f t="shared" si="1"/>
        <v>0</v>
      </c>
      <c r="H12" s="97" t="e">
        <f t="shared" si="0"/>
        <v>#DIV/0!</v>
      </c>
    </row>
    <row r="13" spans="1:8" s="88" customFormat="1" ht="16.5" customHeight="1">
      <c r="A13" s="104"/>
      <c r="B13" s="104"/>
      <c r="C13" s="105"/>
      <c r="D13" s="106"/>
      <c r="E13" s="106"/>
      <c r="F13" s="106"/>
      <c r="G13" s="91">
        <f t="shared" si="1"/>
        <v>0</v>
      </c>
      <c r="H13" s="97" t="e">
        <f t="shared" si="0"/>
        <v>#DIV/0!</v>
      </c>
    </row>
    <row r="14" spans="1:8" s="88" customFormat="1" ht="16.5" customHeight="1">
      <c r="A14" s="104"/>
      <c r="B14" s="104"/>
      <c r="C14" s="105"/>
      <c r="D14" s="106"/>
      <c r="E14" s="106"/>
      <c r="F14" s="106"/>
      <c r="G14" s="91">
        <f t="shared" si="1"/>
        <v>0</v>
      </c>
      <c r="H14" s="97" t="e">
        <f t="shared" si="0"/>
        <v>#DIV/0!</v>
      </c>
    </row>
    <row r="15" spans="1:8" s="88" customFormat="1" ht="16.5" customHeight="1">
      <c r="A15" s="104"/>
      <c r="B15" s="104"/>
      <c r="C15" s="105"/>
      <c r="D15" s="106"/>
      <c r="E15" s="106"/>
      <c r="F15" s="106"/>
      <c r="G15" s="91">
        <f t="shared" si="1"/>
        <v>0</v>
      </c>
      <c r="H15" s="97" t="e">
        <f t="shared" si="0"/>
        <v>#DIV/0!</v>
      </c>
    </row>
    <row r="16" spans="1:8" s="88" customFormat="1" ht="16.5" customHeight="1">
      <c r="A16" s="104"/>
      <c r="B16" s="104"/>
      <c r="C16" s="105"/>
      <c r="D16" s="106"/>
      <c r="E16" s="106"/>
      <c r="F16" s="106"/>
      <c r="G16" s="91">
        <f t="shared" si="1"/>
        <v>0</v>
      </c>
      <c r="H16" s="97" t="e">
        <f t="shared" si="0"/>
        <v>#DIV/0!</v>
      </c>
    </row>
    <row r="17" spans="1:8" s="88" customFormat="1" ht="16.5" customHeight="1">
      <c r="A17" s="104"/>
      <c r="B17" s="104"/>
      <c r="C17" s="105"/>
      <c r="D17" s="106"/>
      <c r="E17" s="106"/>
      <c r="F17" s="106"/>
      <c r="G17" s="91">
        <f t="shared" si="1"/>
        <v>0</v>
      </c>
      <c r="H17" s="97" t="e">
        <f t="shared" si="0"/>
        <v>#DIV/0!</v>
      </c>
    </row>
    <row r="18" spans="1:8" s="88" customFormat="1" ht="16.5" customHeight="1">
      <c r="A18" s="104"/>
      <c r="B18" s="104"/>
      <c r="C18" s="105"/>
      <c r="D18" s="106"/>
      <c r="E18" s="106"/>
      <c r="F18" s="106"/>
      <c r="G18" s="91">
        <f t="shared" si="1"/>
        <v>0</v>
      </c>
      <c r="H18" s="97" t="e">
        <f t="shared" si="0"/>
        <v>#DIV/0!</v>
      </c>
    </row>
    <row r="19" spans="1:8" s="88" customFormat="1" ht="16.5" customHeight="1">
      <c r="A19" s="104"/>
      <c r="B19" s="104"/>
      <c r="C19" s="105"/>
      <c r="D19" s="106"/>
      <c r="E19" s="106"/>
      <c r="F19" s="106"/>
      <c r="G19" s="91">
        <f t="shared" si="1"/>
        <v>0</v>
      </c>
      <c r="H19" s="97" t="e">
        <f t="shared" si="0"/>
        <v>#DIV/0!</v>
      </c>
    </row>
    <row r="20" spans="1:8" s="88" customFormat="1" ht="16.5" customHeight="1">
      <c r="A20" s="104"/>
      <c r="B20" s="104"/>
      <c r="C20" s="105"/>
      <c r="D20" s="106"/>
      <c r="E20" s="106"/>
      <c r="F20" s="106"/>
      <c r="G20" s="91">
        <f t="shared" si="1"/>
        <v>0</v>
      </c>
      <c r="H20" s="97" t="e">
        <f t="shared" si="0"/>
        <v>#DIV/0!</v>
      </c>
    </row>
    <row r="21" spans="1:8" s="88" customFormat="1" ht="16.5" customHeight="1">
      <c r="A21" s="104"/>
      <c r="B21" s="104"/>
      <c r="C21" s="105"/>
      <c r="D21" s="106"/>
      <c r="E21" s="106"/>
      <c r="F21" s="106"/>
      <c r="G21" s="91">
        <f t="shared" si="1"/>
        <v>0</v>
      </c>
      <c r="H21" s="97" t="e">
        <f t="shared" si="0"/>
        <v>#DIV/0!</v>
      </c>
    </row>
    <row r="22" spans="1:8" s="88" customFormat="1" ht="16.5" customHeight="1">
      <c r="A22" s="104"/>
      <c r="B22" s="104"/>
      <c r="C22" s="105"/>
      <c r="D22" s="106"/>
      <c r="E22" s="106"/>
      <c r="F22" s="106"/>
      <c r="G22" s="91">
        <f t="shared" si="1"/>
        <v>0</v>
      </c>
      <c r="H22" s="97" t="e">
        <f t="shared" si="0"/>
        <v>#DIV/0!</v>
      </c>
    </row>
    <row r="23" spans="1:8" ht="15" customHeight="1">
      <c r="A23" s="140" t="s">
        <v>250</v>
      </c>
      <c r="B23" s="140"/>
      <c r="C23" s="140"/>
      <c r="D23" s="140"/>
      <c r="E23" s="140"/>
      <c r="F23" s="90">
        <f>SUM(F6:F22)</f>
        <v>0</v>
      </c>
      <c r="G23" s="98">
        <f>SUM(G6:G22)</f>
        <v>0</v>
      </c>
      <c r="H23" s="92" t="e">
        <f>SUM(H6:H22)</f>
        <v>#DIV/0!</v>
      </c>
    </row>
    <row r="25" spans="1:2" ht="12.75">
      <c r="A25" s="78" t="s">
        <v>31</v>
      </c>
      <c r="B25" s="78"/>
    </row>
  </sheetData>
  <sheetProtection selectLockedCells="1" selectUnlockedCells="1"/>
  <mergeCells count="4">
    <mergeCell ref="D1:H1"/>
    <mergeCell ref="A2:H2"/>
    <mergeCell ref="A4:C4"/>
    <mergeCell ref="A23:E23"/>
  </mergeCells>
  <printOptions/>
  <pageMargins left="0.75" right="0.75" top="0.6694444444444445" bottom="0.5902777777777778" header="0.3597222222222222" footer="0.5118055555555555"/>
  <pageSetup fitToHeight="1" fitToWidth="1" horizontalDpi="300" verticalDpi="300" orientation="landscape" paperSize="9"/>
  <headerFooter alignWithMargins="0">
    <oddHeader>&amp;L&amp;12LIFE+ 2009 - Financial Forms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43"/>
  <sheetViews>
    <sheetView zoomScale="86" zoomScaleNormal="86" zoomScalePageLayoutView="0" workbookViewId="0" topLeftCell="A1">
      <pane ySplit="4" topLeftCell="A5" activePane="bottomLeft" state="frozen"/>
      <selection pane="topLeft" activeCell="A1" sqref="A1"/>
      <selection pane="bottomLeft" activeCell="E43" sqref="E43"/>
    </sheetView>
  </sheetViews>
  <sheetFormatPr defaultColWidth="9.140625" defaultRowHeight="12.75"/>
  <cols>
    <col min="2" max="2" width="6.8515625" style="0" customWidth="1"/>
    <col min="3" max="3" width="38.28125" style="0" customWidth="1"/>
    <col min="4" max="4" width="60.8515625" style="0" customWidth="1"/>
    <col min="5" max="5" width="14.140625" style="0" customWidth="1"/>
    <col min="6" max="6" width="11.140625" style="0" customWidth="1"/>
  </cols>
  <sheetData>
    <row r="1" spans="1:6" s="13" customFormat="1" ht="18">
      <c r="A1" s="46" t="s">
        <v>470</v>
      </c>
      <c r="B1" s="46"/>
      <c r="D1" s="138" t="str">
        <f>'Cover Page'!A21</f>
        <v>Proposal acronym: ARCTOS</v>
      </c>
      <c r="E1" s="138"/>
      <c r="F1" s="138"/>
    </row>
    <row r="2" spans="1:6" ht="18" customHeight="1">
      <c r="A2" s="139" t="s">
        <v>471</v>
      </c>
      <c r="B2" s="139"/>
      <c r="C2" s="139"/>
      <c r="D2" s="139"/>
      <c r="E2" s="139"/>
      <c r="F2" s="139"/>
    </row>
    <row r="4" spans="1:6" ht="126">
      <c r="A4" s="81" t="s">
        <v>163</v>
      </c>
      <c r="B4" s="82" t="s">
        <v>62</v>
      </c>
      <c r="C4" s="81" t="s">
        <v>334</v>
      </c>
      <c r="D4" s="81" t="s">
        <v>335</v>
      </c>
      <c r="E4" s="81" t="s">
        <v>472</v>
      </c>
      <c r="F4" s="81" t="s">
        <v>473</v>
      </c>
    </row>
    <row r="5" spans="1:6" ht="15">
      <c r="A5" s="104">
        <v>1</v>
      </c>
      <c r="B5" s="104" t="s">
        <v>113</v>
      </c>
      <c r="C5" s="105" t="s">
        <v>363</v>
      </c>
      <c r="D5" s="105" t="s">
        <v>474</v>
      </c>
      <c r="E5" s="106">
        <v>2500</v>
      </c>
      <c r="F5" s="97">
        <f>E5/$E$41</f>
        <v>0.010834236186348862</v>
      </c>
    </row>
    <row r="6" spans="1:6" ht="15">
      <c r="A6" s="83">
        <v>2</v>
      </c>
      <c r="B6" s="83" t="s">
        <v>99</v>
      </c>
      <c r="C6" s="84" t="s">
        <v>363</v>
      </c>
      <c r="D6" s="84" t="s">
        <v>475</v>
      </c>
      <c r="E6" s="96">
        <v>2000</v>
      </c>
      <c r="F6" s="97">
        <f aca="true" t="shared" si="0" ref="F6:F40">E6/$E$41</f>
        <v>0.00866738894907909</v>
      </c>
    </row>
    <row r="7" spans="1:6" ht="28.5">
      <c r="A7" s="83">
        <v>2</v>
      </c>
      <c r="B7" s="83" t="s">
        <v>77</v>
      </c>
      <c r="C7" s="84" t="s">
        <v>363</v>
      </c>
      <c r="D7" s="84" t="s">
        <v>476</v>
      </c>
      <c r="E7" s="96">
        <v>2000</v>
      </c>
      <c r="F7" s="97">
        <f t="shared" si="0"/>
        <v>0.00866738894907909</v>
      </c>
    </row>
    <row r="8" spans="1:6" ht="15">
      <c r="A8" s="83">
        <v>2</v>
      </c>
      <c r="B8" s="83" t="s">
        <v>77</v>
      </c>
      <c r="C8" s="84" t="s">
        <v>363</v>
      </c>
      <c r="D8" s="84" t="s">
        <v>477</v>
      </c>
      <c r="E8" s="96">
        <v>4000</v>
      </c>
      <c r="F8" s="97">
        <f t="shared" si="0"/>
        <v>0.01733477789815818</v>
      </c>
    </row>
    <row r="9" spans="1:6" ht="28.5">
      <c r="A9" s="83">
        <v>2</v>
      </c>
      <c r="B9" s="83" t="s">
        <v>91</v>
      </c>
      <c r="C9" s="84" t="s">
        <v>478</v>
      </c>
      <c r="D9" s="84" t="s">
        <v>479</v>
      </c>
      <c r="E9" s="96">
        <v>6000</v>
      </c>
      <c r="F9" s="97">
        <f t="shared" si="0"/>
        <v>0.02600216684723727</v>
      </c>
    </row>
    <row r="10" spans="1:6" ht="28.5">
      <c r="A10" s="83">
        <v>3</v>
      </c>
      <c r="B10" s="83" t="s">
        <v>83</v>
      </c>
      <c r="C10" s="84" t="s">
        <v>363</v>
      </c>
      <c r="D10" s="84" t="s">
        <v>480</v>
      </c>
      <c r="E10" s="96">
        <v>2500</v>
      </c>
      <c r="F10" s="97">
        <f t="shared" si="0"/>
        <v>0.010834236186348862</v>
      </c>
    </row>
    <row r="11" spans="1:6" ht="42.75">
      <c r="A11" s="83">
        <v>3</v>
      </c>
      <c r="B11" s="83" t="s">
        <v>89</v>
      </c>
      <c r="C11" s="84" t="s">
        <v>363</v>
      </c>
      <c r="D11" s="84" t="s">
        <v>481</v>
      </c>
      <c r="E11" s="96">
        <v>6000</v>
      </c>
      <c r="F11" s="97">
        <f t="shared" si="0"/>
        <v>0.02600216684723727</v>
      </c>
    </row>
    <row r="12" spans="1:6" ht="28.5">
      <c r="A12" s="83">
        <v>3</v>
      </c>
      <c r="B12" s="83" t="s">
        <v>89</v>
      </c>
      <c r="C12" s="84" t="s">
        <v>363</v>
      </c>
      <c r="D12" s="84" t="s">
        <v>482</v>
      </c>
      <c r="E12" s="96">
        <v>12000</v>
      </c>
      <c r="F12" s="97">
        <f t="shared" si="0"/>
        <v>0.05200433369447454</v>
      </c>
    </row>
    <row r="13" spans="1:6" ht="15">
      <c r="A13" s="83">
        <v>3</v>
      </c>
      <c r="B13" s="83" t="s">
        <v>89</v>
      </c>
      <c r="C13" s="100" t="s">
        <v>338</v>
      </c>
      <c r="D13" s="100" t="s">
        <v>483</v>
      </c>
      <c r="E13" s="96">
        <v>15000</v>
      </c>
      <c r="F13" s="97">
        <f t="shared" si="0"/>
        <v>0.06500541711809317</v>
      </c>
    </row>
    <row r="14" spans="1:6" ht="28.5">
      <c r="A14" s="83">
        <v>3</v>
      </c>
      <c r="B14" s="83" t="s">
        <v>97</v>
      </c>
      <c r="C14" s="84" t="s">
        <v>363</v>
      </c>
      <c r="D14" s="84" t="s">
        <v>480</v>
      </c>
      <c r="E14" s="96">
        <v>4000</v>
      </c>
      <c r="F14" s="97">
        <f t="shared" si="0"/>
        <v>0.01733477789815818</v>
      </c>
    </row>
    <row r="15" spans="1:6" ht="15">
      <c r="A15" s="83">
        <v>4</v>
      </c>
      <c r="B15" s="83" t="s">
        <v>73</v>
      </c>
      <c r="C15" s="84" t="s">
        <v>363</v>
      </c>
      <c r="D15" s="84" t="s">
        <v>484</v>
      </c>
      <c r="E15" s="96">
        <v>5000</v>
      </c>
      <c r="F15" s="97">
        <f t="shared" si="0"/>
        <v>0.021668472372697724</v>
      </c>
    </row>
    <row r="16" spans="1:6" ht="15">
      <c r="A16" s="83">
        <v>4</v>
      </c>
      <c r="B16" s="83" t="s">
        <v>115</v>
      </c>
      <c r="C16" s="84" t="s">
        <v>363</v>
      </c>
      <c r="D16" s="84" t="s">
        <v>485</v>
      </c>
      <c r="E16" s="96">
        <v>5000</v>
      </c>
      <c r="F16" s="97">
        <f t="shared" si="0"/>
        <v>0.021668472372697724</v>
      </c>
    </row>
    <row r="17" spans="1:6" ht="15">
      <c r="A17" s="104">
        <v>6</v>
      </c>
      <c r="B17" s="104" t="s">
        <v>113</v>
      </c>
      <c r="C17" s="105" t="s">
        <v>486</v>
      </c>
      <c r="D17" s="105" t="s">
        <v>487</v>
      </c>
      <c r="E17" s="106">
        <v>200</v>
      </c>
      <c r="F17" s="97">
        <f t="shared" si="0"/>
        <v>0.000866738894907909</v>
      </c>
    </row>
    <row r="18" spans="1:6" ht="15">
      <c r="A18" s="104">
        <v>6</v>
      </c>
      <c r="B18" s="104" t="s">
        <v>113</v>
      </c>
      <c r="C18" s="105" t="s">
        <v>486</v>
      </c>
      <c r="D18" s="105" t="s">
        <v>488</v>
      </c>
      <c r="E18" s="106">
        <v>200</v>
      </c>
      <c r="F18" s="97">
        <f t="shared" si="0"/>
        <v>0.000866738894907909</v>
      </c>
    </row>
    <row r="19" spans="1:6" ht="28.5">
      <c r="A19" s="83">
        <v>7</v>
      </c>
      <c r="B19" s="83" t="s">
        <v>89</v>
      </c>
      <c r="C19" s="84" t="s">
        <v>489</v>
      </c>
      <c r="D19" s="84" t="s">
        <v>490</v>
      </c>
      <c r="E19" s="96">
        <v>3000</v>
      </c>
      <c r="F19" s="97">
        <f t="shared" si="0"/>
        <v>0.013001083423618635</v>
      </c>
    </row>
    <row r="20" spans="1:6" ht="28.5">
      <c r="A20" s="83">
        <v>7</v>
      </c>
      <c r="B20" s="83" t="s">
        <v>89</v>
      </c>
      <c r="C20" s="84" t="s">
        <v>489</v>
      </c>
      <c r="D20" s="84" t="s">
        <v>491</v>
      </c>
      <c r="E20" s="96">
        <v>500</v>
      </c>
      <c r="F20" s="97">
        <f t="shared" si="0"/>
        <v>0.0021668472372697724</v>
      </c>
    </row>
    <row r="21" spans="1:6" ht="28.5">
      <c r="A21" s="83">
        <v>7</v>
      </c>
      <c r="B21" s="83" t="s">
        <v>89</v>
      </c>
      <c r="C21" s="84" t="s">
        <v>489</v>
      </c>
      <c r="D21" s="84" t="s">
        <v>492</v>
      </c>
      <c r="E21" s="96">
        <f>400*4</f>
        <v>1600</v>
      </c>
      <c r="F21" s="97">
        <f t="shared" si="0"/>
        <v>0.006933911159263272</v>
      </c>
    </row>
    <row r="22" spans="1:6" ht="28.5">
      <c r="A22" s="83">
        <v>7</v>
      </c>
      <c r="B22" s="83" t="s">
        <v>89</v>
      </c>
      <c r="C22" s="84" t="s">
        <v>489</v>
      </c>
      <c r="D22" s="84" t="s">
        <v>493</v>
      </c>
      <c r="E22" s="96">
        <v>5000</v>
      </c>
      <c r="F22" s="97">
        <f t="shared" si="0"/>
        <v>0.021668472372697724</v>
      </c>
    </row>
    <row r="23" spans="1:6" ht="28.5">
      <c r="A23" s="83">
        <v>7</v>
      </c>
      <c r="B23" s="83" t="s">
        <v>89</v>
      </c>
      <c r="C23" s="84" t="s">
        <v>489</v>
      </c>
      <c r="D23" s="84" t="s">
        <v>494</v>
      </c>
      <c r="E23" s="96">
        <v>15000</v>
      </c>
      <c r="F23" s="97">
        <f t="shared" si="0"/>
        <v>0.06500541711809317</v>
      </c>
    </row>
    <row r="24" spans="1:6" ht="15">
      <c r="A24" s="83">
        <v>7</v>
      </c>
      <c r="B24" s="83" t="s">
        <v>99</v>
      </c>
      <c r="C24" s="84" t="s">
        <v>489</v>
      </c>
      <c r="D24" s="84" t="s">
        <v>495</v>
      </c>
      <c r="E24" s="96">
        <v>7200</v>
      </c>
      <c r="F24" s="97">
        <f t="shared" si="0"/>
        <v>0.031202600216684723</v>
      </c>
    </row>
    <row r="25" spans="1:6" ht="28.5">
      <c r="A25" s="83">
        <v>7</v>
      </c>
      <c r="B25" s="83" t="s">
        <v>105</v>
      </c>
      <c r="C25" s="84" t="s">
        <v>489</v>
      </c>
      <c r="D25" s="84" t="s">
        <v>496</v>
      </c>
      <c r="E25" s="96">
        <v>7500</v>
      </c>
      <c r="F25" s="97">
        <f t="shared" si="0"/>
        <v>0.032502708559046585</v>
      </c>
    </row>
    <row r="26" spans="1:6" ht="42.75">
      <c r="A26" s="83">
        <v>7</v>
      </c>
      <c r="B26" s="83" t="s">
        <v>105</v>
      </c>
      <c r="C26" s="84" t="s">
        <v>489</v>
      </c>
      <c r="D26" s="84" t="s">
        <v>497</v>
      </c>
      <c r="E26" s="96">
        <f>0.2*30000</f>
        <v>6000</v>
      </c>
      <c r="F26" s="97">
        <f t="shared" si="0"/>
        <v>0.02600216684723727</v>
      </c>
    </row>
    <row r="27" spans="1:6" ht="28.5">
      <c r="A27" s="83">
        <v>7</v>
      </c>
      <c r="B27" s="83" t="s">
        <v>105</v>
      </c>
      <c r="C27" s="84" t="s">
        <v>489</v>
      </c>
      <c r="D27" s="84" t="s">
        <v>498</v>
      </c>
      <c r="E27" s="96">
        <f>1200*6</f>
        <v>7200</v>
      </c>
      <c r="F27" s="97">
        <f>E27/$E$41</f>
        <v>0.031202600216684723</v>
      </c>
    </row>
    <row r="28" spans="1:6" ht="15">
      <c r="A28" s="104">
        <v>7</v>
      </c>
      <c r="B28" s="104" t="s">
        <v>113</v>
      </c>
      <c r="C28" s="105" t="s">
        <v>489</v>
      </c>
      <c r="D28" s="105" t="s">
        <v>474</v>
      </c>
      <c r="E28" s="106">
        <v>2500</v>
      </c>
      <c r="F28" s="97">
        <f t="shared" si="0"/>
        <v>0.010834236186348862</v>
      </c>
    </row>
    <row r="29" spans="1:6" ht="28.5">
      <c r="A29" s="83">
        <v>7</v>
      </c>
      <c r="B29" s="83" t="s">
        <v>117</v>
      </c>
      <c r="C29" s="84" t="s">
        <v>489</v>
      </c>
      <c r="D29" s="84" t="s">
        <v>499</v>
      </c>
      <c r="E29" s="96">
        <v>10000</v>
      </c>
      <c r="F29" s="97">
        <f t="shared" si="0"/>
        <v>0.04333694474539545</v>
      </c>
    </row>
    <row r="30" spans="1:6" ht="28.5">
      <c r="A30" s="83">
        <v>8</v>
      </c>
      <c r="B30" s="83" t="s">
        <v>89</v>
      </c>
      <c r="C30" s="84" t="s">
        <v>440</v>
      </c>
      <c r="D30" s="84" t="s">
        <v>500</v>
      </c>
      <c r="E30" s="96">
        <v>1000</v>
      </c>
      <c r="F30" s="97">
        <f t="shared" si="0"/>
        <v>0.004333694474539545</v>
      </c>
    </row>
    <row r="31" spans="1:6" ht="28.5">
      <c r="A31" s="83">
        <v>8</v>
      </c>
      <c r="B31" s="83" t="s">
        <v>89</v>
      </c>
      <c r="C31" s="84" t="s">
        <v>440</v>
      </c>
      <c r="D31" s="84" t="s">
        <v>491</v>
      </c>
      <c r="E31" s="96">
        <v>500</v>
      </c>
      <c r="F31" s="97">
        <f t="shared" si="0"/>
        <v>0.0021668472372697724</v>
      </c>
    </row>
    <row r="32" spans="1:6" ht="28.5">
      <c r="A32" s="83">
        <v>8</v>
      </c>
      <c r="B32" s="83" t="s">
        <v>79</v>
      </c>
      <c r="C32" s="84" t="s">
        <v>440</v>
      </c>
      <c r="D32" s="84" t="s">
        <v>501</v>
      </c>
      <c r="E32" s="96">
        <v>2250</v>
      </c>
      <c r="F32" s="97">
        <f t="shared" si="0"/>
        <v>0.009750812567713976</v>
      </c>
    </row>
    <row r="33" spans="1:6" ht="28.5">
      <c r="A33" s="83">
        <v>8</v>
      </c>
      <c r="B33" s="83" t="s">
        <v>89</v>
      </c>
      <c r="C33" s="84" t="s">
        <v>440</v>
      </c>
      <c r="D33" s="84" t="s">
        <v>492</v>
      </c>
      <c r="E33" s="96">
        <f>400*4</f>
        <v>1600</v>
      </c>
      <c r="F33" s="97">
        <f t="shared" si="0"/>
        <v>0.006933911159263272</v>
      </c>
    </row>
    <row r="34" spans="1:6" ht="15">
      <c r="A34" s="83">
        <v>8</v>
      </c>
      <c r="B34" s="83" t="s">
        <v>99</v>
      </c>
      <c r="C34" s="84" t="s">
        <v>440</v>
      </c>
      <c r="D34" s="84" t="s">
        <v>502</v>
      </c>
      <c r="E34" s="96">
        <v>4000</v>
      </c>
      <c r="F34" s="97">
        <f t="shared" si="0"/>
        <v>0.01733477789815818</v>
      </c>
    </row>
    <row r="35" spans="1:6" ht="15">
      <c r="A35" s="83">
        <v>8</v>
      </c>
      <c r="B35" s="83" t="s">
        <v>101</v>
      </c>
      <c r="C35" s="84" t="s">
        <v>440</v>
      </c>
      <c r="D35" s="84" t="s">
        <v>502</v>
      </c>
      <c r="E35" s="96">
        <v>20000</v>
      </c>
      <c r="F35" s="97">
        <f t="shared" si="0"/>
        <v>0.0866738894907909</v>
      </c>
    </row>
    <row r="36" spans="1:6" ht="15">
      <c r="A36" s="104">
        <v>8</v>
      </c>
      <c r="B36" s="104" t="s">
        <v>113</v>
      </c>
      <c r="C36" s="105" t="s">
        <v>440</v>
      </c>
      <c r="D36" s="105" t="s">
        <v>503</v>
      </c>
      <c r="E36" s="106">
        <v>1000</v>
      </c>
      <c r="F36" s="97">
        <f t="shared" si="0"/>
        <v>0.004333694474539545</v>
      </c>
    </row>
    <row r="37" spans="1:6" ht="85.5">
      <c r="A37" s="83">
        <v>9</v>
      </c>
      <c r="B37" s="83" t="s">
        <v>101</v>
      </c>
      <c r="C37" s="84" t="s">
        <v>504</v>
      </c>
      <c r="D37" s="84" t="s">
        <v>505</v>
      </c>
      <c r="E37" s="96">
        <v>20000</v>
      </c>
      <c r="F37" s="97">
        <f t="shared" si="0"/>
        <v>0.0866738894907909</v>
      </c>
    </row>
    <row r="38" spans="1:6" ht="28.5">
      <c r="A38" s="83">
        <v>10</v>
      </c>
      <c r="B38" s="83" t="s">
        <v>93</v>
      </c>
      <c r="C38" s="84" t="s">
        <v>363</v>
      </c>
      <c r="D38" s="84" t="s">
        <v>506</v>
      </c>
      <c r="E38" s="96">
        <v>2500</v>
      </c>
      <c r="F38" s="97">
        <f>E38/$E$41</f>
        <v>0.010834236186348862</v>
      </c>
    </row>
    <row r="39" spans="1:6" ht="28.5">
      <c r="A39" s="83">
        <v>10</v>
      </c>
      <c r="B39" s="83" t="s">
        <v>101</v>
      </c>
      <c r="C39" s="84" t="s">
        <v>363</v>
      </c>
      <c r="D39" s="84" t="s">
        <v>507</v>
      </c>
      <c r="E39" s="96">
        <v>6000</v>
      </c>
      <c r="F39" s="97">
        <f t="shared" si="0"/>
        <v>0.02600216684723727</v>
      </c>
    </row>
    <row r="40" spans="1:6" ht="28.5">
      <c r="A40" s="83">
        <v>10</v>
      </c>
      <c r="B40" s="83" t="s">
        <v>109</v>
      </c>
      <c r="C40" s="84" t="s">
        <v>363</v>
      </c>
      <c r="D40" s="84" t="s">
        <v>508</v>
      </c>
      <c r="E40" s="96">
        <v>40000</v>
      </c>
      <c r="F40" s="97">
        <f t="shared" si="0"/>
        <v>0.1733477789815818</v>
      </c>
    </row>
    <row r="41" spans="1:6" ht="15.75" customHeight="1">
      <c r="A41" s="140" t="s">
        <v>250</v>
      </c>
      <c r="B41" s="140"/>
      <c r="C41" s="140"/>
      <c r="D41" s="140"/>
      <c r="E41" s="98">
        <f>SUM(E5:E40)</f>
        <v>230750</v>
      </c>
      <c r="F41" s="92">
        <f>SUM(F5:F40)</f>
        <v>0.9999999999999997</v>
      </c>
    </row>
    <row r="43" spans="1:2" ht="12.75">
      <c r="A43" s="78" t="s">
        <v>31</v>
      </c>
      <c r="B43" s="78"/>
    </row>
  </sheetData>
  <sheetProtection selectLockedCells="1" selectUnlockedCells="1"/>
  <mergeCells count="3">
    <mergeCell ref="D1:F1"/>
    <mergeCell ref="A2:F2"/>
    <mergeCell ref="A41:D41"/>
  </mergeCells>
  <printOptions/>
  <pageMargins left="0.75" right="0.75" top="0.8798611111111111" bottom="0.5402777777777777" header="0.5" footer="0.5118055555555555"/>
  <pageSetup fitToHeight="1" fitToWidth="1" horizontalDpi="300" verticalDpi="300" orientation="portrait" paperSize="9"/>
  <headerFooter alignWithMargins="0">
    <oddHeader>&amp;L&amp;12LIFE+ 2009 - Financial Forms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17"/>
  <sheetViews>
    <sheetView zoomScale="86" zoomScaleNormal="86" zoomScalePageLayoutView="0" workbookViewId="0" topLeftCell="A16">
      <selection activeCell="C4" sqref="C4"/>
    </sheetView>
  </sheetViews>
  <sheetFormatPr defaultColWidth="9.140625" defaultRowHeight="12.75"/>
  <cols>
    <col min="2" max="2" width="6.28125" style="0" customWidth="1"/>
    <col min="3" max="3" width="41.7109375" style="0" customWidth="1"/>
    <col min="4" max="4" width="52.57421875" style="0" customWidth="1"/>
    <col min="5" max="5" width="14.57421875" style="0" customWidth="1"/>
    <col min="6" max="6" width="10.421875" style="0" customWidth="1"/>
  </cols>
  <sheetData>
    <row r="1" spans="1:6" s="13" customFormat="1" ht="15" customHeight="1">
      <c r="A1" s="46" t="s">
        <v>509</v>
      </c>
      <c r="B1" s="46"/>
      <c r="D1" s="138" t="str">
        <f>'Cover Page'!A21</f>
        <v>Proposal acronym: ARCTOS</v>
      </c>
      <c r="E1" s="138"/>
      <c r="F1" s="138"/>
    </row>
    <row r="2" spans="1:6" ht="18" customHeight="1">
      <c r="A2" s="139" t="s">
        <v>510</v>
      </c>
      <c r="B2" s="139"/>
      <c r="C2" s="139"/>
      <c r="D2" s="139"/>
      <c r="E2" s="139"/>
      <c r="F2" s="139"/>
    </row>
    <row r="4" spans="1:6" ht="75.75" customHeight="1">
      <c r="A4" s="81" t="s">
        <v>163</v>
      </c>
      <c r="B4" s="82" t="s">
        <v>62</v>
      </c>
      <c r="C4" s="114" t="s">
        <v>334</v>
      </c>
      <c r="D4" s="114" t="s">
        <v>335</v>
      </c>
      <c r="E4" s="114" t="s">
        <v>511</v>
      </c>
      <c r="F4" s="114" t="s">
        <v>512</v>
      </c>
    </row>
    <row r="5" spans="1:6" ht="16.5" customHeight="1">
      <c r="A5" s="83">
        <v>2</v>
      </c>
      <c r="B5" s="83" t="s">
        <v>103</v>
      </c>
      <c r="C5" s="100" t="s">
        <v>338</v>
      </c>
      <c r="D5" s="100" t="s">
        <v>513</v>
      </c>
      <c r="E5" s="96">
        <v>8000</v>
      </c>
      <c r="F5" s="97">
        <f aca="true" t="shared" si="0" ref="F5:F13">E5/$E$15</f>
        <v>0.12779552715654952</v>
      </c>
    </row>
    <row r="6" spans="1:6" ht="16.5" customHeight="1">
      <c r="A6" s="83">
        <v>2</v>
      </c>
      <c r="B6" s="83" t="s">
        <v>77</v>
      </c>
      <c r="C6" s="100" t="s">
        <v>338</v>
      </c>
      <c r="D6" s="100" t="s">
        <v>514</v>
      </c>
      <c r="E6" s="96">
        <v>800</v>
      </c>
      <c r="F6" s="97">
        <f t="shared" si="0"/>
        <v>0.012779552715654952</v>
      </c>
    </row>
    <row r="7" spans="1:6" ht="16.5" customHeight="1">
      <c r="A7" s="83">
        <v>2</v>
      </c>
      <c r="B7" s="83" t="s">
        <v>99</v>
      </c>
      <c r="C7" s="100" t="s">
        <v>338</v>
      </c>
      <c r="D7" s="100" t="s">
        <v>515</v>
      </c>
      <c r="E7" s="96">
        <v>6600</v>
      </c>
      <c r="F7" s="97">
        <f t="shared" si="0"/>
        <v>0.10543130990415335</v>
      </c>
    </row>
    <row r="8" spans="1:6" s="88" customFormat="1" ht="15">
      <c r="A8" s="83">
        <v>2</v>
      </c>
      <c r="B8" s="83" t="s">
        <v>101</v>
      </c>
      <c r="C8" s="100" t="s">
        <v>338</v>
      </c>
      <c r="D8" s="100" t="s">
        <v>516</v>
      </c>
      <c r="E8" s="96">
        <v>1200</v>
      </c>
      <c r="F8" s="97">
        <f t="shared" si="0"/>
        <v>0.019169329073482427</v>
      </c>
    </row>
    <row r="9" spans="1:6" ht="16.5" customHeight="1">
      <c r="A9" s="83">
        <v>2</v>
      </c>
      <c r="B9" s="83" t="s">
        <v>103</v>
      </c>
      <c r="C9" s="100" t="s">
        <v>338</v>
      </c>
      <c r="D9" s="100" t="s">
        <v>517</v>
      </c>
      <c r="E9" s="96">
        <v>12000</v>
      </c>
      <c r="F9" s="97">
        <f t="shared" si="0"/>
        <v>0.19169329073482427</v>
      </c>
    </row>
    <row r="10" spans="1:6" ht="16.5" customHeight="1">
      <c r="A10" s="83">
        <v>3</v>
      </c>
      <c r="B10" s="83" t="s">
        <v>83</v>
      </c>
      <c r="C10" s="100" t="s">
        <v>338</v>
      </c>
      <c r="D10" s="100" t="s">
        <v>518</v>
      </c>
      <c r="E10" s="96">
        <v>1000</v>
      </c>
      <c r="F10" s="97">
        <f t="shared" si="0"/>
        <v>0.01597444089456869</v>
      </c>
    </row>
    <row r="11" spans="1:6" ht="16.5" customHeight="1">
      <c r="A11" s="83">
        <v>3</v>
      </c>
      <c r="B11" s="83" t="s">
        <v>89</v>
      </c>
      <c r="C11" s="100" t="s">
        <v>338</v>
      </c>
      <c r="D11" s="100" t="s">
        <v>518</v>
      </c>
      <c r="E11" s="96">
        <v>1000</v>
      </c>
      <c r="F11" s="97">
        <f t="shared" si="0"/>
        <v>0.01597444089456869</v>
      </c>
    </row>
    <row r="12" spans="1:6" ht="16.5" customHeight="1">
      <c r="A12" s="83">
        <v>3</v>
      </c>
      <c r="B12" s="83" t="s">
        <v>89</v>
      </c>
      <c r="C12" s="100" t="s">
        <v>338</v>
      </c>
      <c r="D12" s="100" t="s">
        <v>519</v>
      </c>
      <c r="E12" s="96">
        <v>2000</v>
      </c>
      <c r="F12" s="97">
        <f t="shared" si="0"/>
        <v>0.03194888178913738</v>
      </c>
    </row>
    <row r="13" spans="1:6" ht="42.75">
      <c r="A13" s="83">
        <v>9</v>
      </c>
      <c r="B13" s="83" t="s">
        <v>93</v>
      </c>
      <c r="C13" s="100" t="s">
        <v>520</v>
      </c>
      <c r="D13" s="84" t="s">
        <v>521</v>
      </c>
      <c r="E13" s="96">
        <v>30000</v>
      </c>
      <c r="F13" s="97">
        <f t="shared" si="0"/>
        <v>0.4792332268370607</v>
      </c>
    </row>
    <row r="14" spans="1:6" ht="16.5" customHeight="1">
      <c r="A14" s="115"/>
      <c r="B14" s="115"/>
      <c r="C14" s="116"/>
      <c r="D14" s="116"/>
      <c r="E14" s="117"/>
      <c r="F14" s="97"/>
    </row>
    <row r="15" spans="1:6" ht="21" customHeight="1">
      <c r="A15" s="140" t="s">
        <v>250</v>
      </c>
      <c r="B15" s="140"/>
      <c r="C15" s="140"/>
      <c r="D15" s="140"/>
      <c r="E15" s="98">
        <f>SUM(E5:E14)</f>
        <v>62600</v>
      </c>
      <c r="F15" s="92">
        <f>SUM(F5:F14)</f>
        <v>1</v>
      </c>
    </row>
    <row r="17" spans="1:2" ht="12.75">
      <c r="A17" s="78" t="s">
        <v>31</v>
      </c>
      <c r="B17" s="78"/>
    </row>
  </sheetData>
  <sheetProtection selectLockedCells="1" selectUnlockedCells="1"/>
  <mergeCells count="3">
    <mergeCell ref="D1:F1"/>
    <mergeCell ref="A2:F2"/>
    <mergeCell ref="A15:D15"/>
  </mergeCells>
  <printOptions/>
  <pageMargins left="0.75" right="0.75" top="1" bottom="0.5902777777777778" header="0.5" footer="0.5118055555555555"/>
  <pageSetup fitToHeight="1" fitToWidth="1" horizontalDpi="300" verticalDpi="300" orientation="portrait" paperSize="9"/>
  <headerFooter alignWithMargins="0">
    <oddHeader>&amp;L&amp;12LIFE+  2009 - Financial Forms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64"/>
  <sheetViews>
    <sheetView zoomScale="85" zoomScaleNormal="85" zoomScalePageLayoutView="0" workbookViewId="0" topLeftCell="A1">
      <selection activeCell="G17" sqref="G17"/>
    </sheetView>
  </sheetViews>
  <sheetFormatPr defaultColWidth="9.140625" defaultRowHeight="12.75"/>
  <cols>
    <col min="1" max="1" width="44.421875" style="0" customWidth="1"/>
    <col min="2" max="2" width="15.421875" style="0" customWidth="1"/>
    <col min="3" max="3" width="17.8515625" style="0" customWidth="1"/>
    <col min="4" max="4" width="16.28125" style="0" customWidth="1"/>
  </cols>
  <sheetData>
    <row r="1" spans="1:4" s="13" customFormat="1" ht="21" customHeight="1">
      <c r="A1" s="12" t="s">
        <v>5</v>
      </c>
      <c r="B1" s="118" t="str">
        <f>'Cover Page'!A21</f>
        <v>Proposal acronym: ARCTOS</v>
      </c>
      <c r="C1" s="118"/>
      <c r="D1" s="118"/>
    </row>
    <row r="2" spans="1:4" ht="30" customHeight="1">
      <c r="A2" s="14" t="s">
        <v>6</v>
      </c>
      <c r="B2" s="15" t="s">
        <v>7</v>
      </c>
      <c r="C2" s="15" t="s">
        <v>8</v>
      </c>
      <c r="D2" s="16" t="s">
        <v>9</v>
      </c>
    </row>
    <row r="3" spans="1:4" ht="19.5" customHeight="1">
      <c r="A3" s="17" t="s">
        <v>10</v>
      </c>
      <c r="B3" s="119">
        <f>'LIFE 2009- Form F1'!H106</f>
        <v>1306743</v>
      </c>
      <c r="C3" s="119"/>
      <c r="D3" s="19">
        <f>B3/$C$14</f>
        <v>0.3279302452808408</v>
      </c>
    </row>
    <row r="4" spans="1:4" ht="19.5" customHeight="1">
      <c r="A4" s="20" t="s">
        <v>11</v>
      </c>
      <c r="B4" s="119">
        <f>'LIFE 2009 - Form F2'!H62</f>
        <v>148438</v>
      </c>
      <c r="C4" s="119"/>
      <c r="D4" s="19">
        <f>B4/$C$14</f>
        <v>0.03725086704041839</v>
      </c>
    </row>
    <row r="5" spans="1:4" ht="19.5" customHeight="1">
      <c r="A5" s="20" t="s">
        <v>12</v>
      </c>
      <c r="B5" s="119">
        <f>'LIFE 2009 - Form F3'!E58</f>
        <v>1216770</v>
      </c>
      <c r="C5" s="119"/>
      <c r="D5" s="19">
        <f>B5/$C$14</f>
        <v>0.3053513082146747</v>
      </c>
    </row>
    <row r="6" spans="1:4" ht="19.5" customHeight="1">
      <c r="A6" s="120" t="s">
        <v>13</v>
      </c>
      <c r="B6" s="120"/>
      <c r="C6" s="120"/>
      <c r="D6" s="120"/>
    </row>
    <row r="7" spans="1:4" ht="19.5" customHeight="1">
      <c r="A7" s="21" t="s">
        <v>14</v>
      </c>
      <c r="B7" s="18">
        <f>'LIFE 2009 - Form F4.a'!E22</f>
        <v>383000</v>
      </c>
      <c r="C7" s="18">
        <f>'LIFE 2009 - Form F4.a'!F22</f>
        <v>383000</v>
      </c>
      <c r="D7" s="19">
        <f>C7/$C$14</f>
        <v>0.09611475549711154</v>
      </c>
    </row>
    <row r="8" spans="1:4" ht="19.5" customHeight="1">
      <c r="A8" s="21" t="s">
        <v>15</v>
      </c>
      <c r="B8" s="18">
        <f>'LIFE 2009- Form F4.b'!E48</f>
        <v>375830</v>
      </c>
      <c r="C8" s="18">
        <f>'LIFE 2009- Form F4.b'!F48</f>
        <v>375830</v>
      </c>
      <c r="D8" s="19">
        <f>C8/$C$14</f>
        <v>0.0943154270456382</v>
      </c>
    </row>
    <row r="9" spans="1:4" ht="19.5" customHeight="1">
      <c r="A9" s="21" t="s">
        <v>16</v>
      </c>
      <c r="B9" s="18">
        <f>'LIFE 2009 - Form F4.c'!E23</f>
        <v>0</v>
      </c>
      <c r="C9" s="18">
        <f>'LIFE 2009 - Form F4.c'!E23</f>
        <v>0</v>
      </c>
      <c r="D9" s="19">
        <f>C9/$C$14</f>
        <v>0</v>
      </c>
    </row>
    <row r="10" spans="1:4" ht="19.5" customHeight="1">
      <c r="A10" s="22" t="s">
        <v>17</v>
      </c>
      <c r="B10" s="119">
        <f>'LIFE 2009 - Form F5'!G23</f>
        <v>0</v>
      </c>
      <c r="C10" s="119"/>
      <c r="D10" s="19">
        <f>B10/$C$14</f>
        <v>0</v>
      </c>
    </row>
    <row r="11" spans="1:4" ht="19.5" customHeight="1">
      <c r="A11" s="22" t="s">
        <v>18</v>
      </c>
      <c r="B11" s="119">
        <f>'LIFE 2009 - Form F6'!E41</f>
        <v>230750</v>
      </c>
      <c r="C11" s="119"/>
      <c r="D11" s="19">
        <f>B11/$C$14</f>
        <v>0.057907258044278036</v>
      </c>
    </row>
    <row r="12" spans="1:4" ht="19.5" customHeight="1">
      <c r="A12" s="22" t="s">
        <v>19</v>
      </c>
      <c r="B12" s="119">
        <f>'LIFE 2009 - Form F7'!E15</f>
        <v>62600</v>
      </c>
      <c r="C12" s="119"/>
      <c r="D12" s="19">
        <f>B12/$C$14</f>
        <v>0.01570961800031118</v>
      </c>
    </row>
    <row r="13" spans="1:4" ht="19.5" customHeight="1">
      <c r="A13" s="23" t="s">
        <v>20</v>
      </c>
      <c r="B13" s="121">
        <v>260689</v>
      </c>
      <c r="C13" s="121"/>
      <c r="D13" s="19">
        <f>B13/$C$14</f>
        <v>0.06542052087672717</v>
      </c>
    </row>
    <row r="14" spans="1:4" ht="19.5" customHeight="1">
      <c r="A14" s="24" t="s">
        <v>21</v>
      </c>
      <c r="B14" s="25">
        <f>B3+B4+B5+B7+B8+B9+B10+B11+B12+B13</f>
        <v>3984820</v>
      </c>
      <c r="C14" s="26">
        <f>B3+B4+B5+C7+C8+C9+B10+B11+B12+B13</f>
        <v>3984820</v>
      </c>
      <c r="D14" s="27">
        <f>D3+D4+D5+D7+D8+D9+D10+D11+D12+D13</f>
        <v>1.0000000000000002</v>
      </c>
    </row>
    <row r="15" ht="12.75">
      <c r="C15" s="28" t="e">
        <f>(B3+B4+B5+C7+C8+#REF!+B11+B12)*0.07</f>
        <v>#REF!</v>
      </c>
    </row>
    <row r="16" spans="1:4" ht="30" customHeight="1">
      <c r="A16" s="14" t="s">
        <v>22</v>
      </c>
      <c r="B16" s="15" t="s">
        <v>23</v>
      </c>
      <c r="C16" s="15" t="s">
        <v>24</v>
      </c>
      <c r="D16" s="16" t="s">
        <v>25</v>
      </c>
    </row>
    <row r="17" spans="1:4" ht="19.5" customHeight="1">
      <c r="A17" s="29" t="s">
        <v>26</v>
      </c>
      <c r="B17" s="30">
        <f>'LIFE 2009 - Form FC'!F4+'LIFE 2009 - Form FC'!F17</f>
        <v>2694934.1302754134</v>
      </c>
      <c r="C17" s="31">
        <f>B17/B14</f>
        <v>0.6763000914157762</v>
      </c>
      <c r="D17" s="32">
        <f>B17/C14</f>
        <v>0.6763000914157762</v>
      </c>
    </row>
    <row r="18" spans="1:4" ht="19.5" customHeight="1">
      <c r="A18" s="23" t="s">
        <v>27</v>
      </c>
      <c r="B18" s="30">
        <f>'LIFE 2009 - Form FC'!E4</f>
        <v>196155.27347126757</v>
      </c>
      <c r="C18" s="31">
        <f>B18/B14</f>
        <v>0.04922562963227136</v>
      </c>
      <c r="D18" s="122"/>
    </row>
    <row r="19" spans="1:4" s="35" customFormat="1" ht="19.5" customHeight="1">
      <c r="A19" s="23" t="s">
        <v>28</v>
      </c>
      <c r="B19" s="33">
        <f>'LIFE 2009 - Form FC'!E17</f>
        <v>1093730.7662533196</v>
      </c>
      <c r="C19" s="34">
        <f>B19/B14</f>
        <v>0.2744743216138545</v>
      </c>
      <c r="D19" s="122"/>
    </row>
    <row r="20" spans="1:4" s="35" customFormat="1" ht="19.5" customHeight="1">
      <c r="A20" s="36" t="s">
        <v>29</v>
      </c>
      <c r="B20" s="37">
        <f>'LIFE 2009 - Form FC'!E29</f>
        <v>0</v>
      </c>
      <c r="C20" s="38">
        <f>B20/B14</f>
        <v>0</v>
      </c>
      <c r="D20" s="122"/>
    </row>
    <row r="21" spans="1:4" ht="19.5" customHeight="1">
      <c r="A21" s="39" t="s">
        <v>21</v>
      </c>
      <c r="B21" s="40">
        <f>SUM(B17:B20)</f>
        <v>3984820.1700000004</v>
      </c>
      <c r="C21" s="41">
        <f>SUM(C17:C20)</f>
        <v>1.000000042661902</v>
      </c>
      <c r="D21" s="122"/>
    </row>
    <row r="23" spans="2:4" ht="12.75">
      <c r="B23" s="42"/>
      <c r="C23" s="35"/>
      <c r="D23" s="35"/>
    </row>
    <row r="24" spans="2:4" ht="15.75" customHeight="1">
      <c r="B24" s="43"/>
      <c r="C24" s="43"/>
      <c r="D24" s="43"/>
    </row>
    <row r="25" spans="1:4" ht="27.75" customHeight="1">
      <c r="A25" s="123" t="s">
        <v>30</v>
      </c>
      <c r="B25" s="123"/>
      <c r="C25" s="123"/>
      <c r="D25" s="123"/>
    </row>
    <row r="26" ht="7.5" customHeight="1"/>
    <row r="27" spans="1:4" ht="12.75">
      <c r="A27" s="124" t="s">
        <v>31</v>
      </c>
      <c r="B27" s="124"/>
      <c r="C27" s="124"/>
      <c r="D27" s="124"/>
    </row>
    <row r="28" ht="7.5" customHeight="1"/>
    <row r="29" spans="1:4" ht="12" customHeight="1">
      <c r="A29" s="125" t="s">
        <v>32</v>
      </c>
      <c r="B29" s="125"/>
      <c r="C29" s="125"/>
      <c r="D29" s="125"/>
    </row>
    <row r="30" spans="1:4" ht="24.75" customHeight="1">
      <c r="A30" s="125"/>
      <c r="B30" s="125"/>
      <c r="C30" s="125"/>
      <c r="D30" s="125"/>
    </row>
    <row r="38" ht="12.75">
      <c r="A38" s="44" t="s">
        <v>33</v>
      </c>
    </row>
    <row r="39" ht="12.75">
      <c r="A39" s="44" t="s">
        <v>34</v>
      </c>
    </row>
    <row r="40" ht="12.75">
      <c r="A40" s="44" t="s">
        <v>35</v>
      </c>
    </row>
    <row r="41" ht="12.75">
      <c r="A41" s="44" t="s">
        <v>36</v>
      </c>
    </row>
    <row r="42" ht="12.75">
      <c r="A42" s="44" t="s">
        <v>37</v>
      </c>
    </row>
    <row r="43" ht="12.75">
      <c r="A43" s="44" t="s">
        <v>38</v>
      </c>
    </row>
    <row r="44" ht="12.75">
      <c r="A44" s="44" t="s">
        <v>39</v>
      </c>
    </row>
    <row r="45" ht="12.75">
      <c r="A45" s="44" t="s">
        <v>40</v>
      </c>
    </row>
    <row r="46" ht="12.75">
      <c r="A46" s="44" t="s">
        <v>41</v>
      </c>
    </row>
    <row r="47" ht="12.75">
      <c r="A47" s="44" t="s">
        <v>42</v>
      </c>
    </row>
    <row r="48" ht="12.75">
      <c r="A48" s="44" t="s">
        <v>43</v>
      </c>
    </row>
    <row r="49" ht="12.75">
      <c r="A49" s="44" t="s">
        <v>44</v>
      </c>
    </row>
    <row r="50" ht="12.75">
      <c r="A50" s="44" t="s">
        <v>45</v>
      </c>
    </row>
    <row r="51" ht="12.75">
      <c r="A51" s="44" t="s">
        <v>46</v>
      </c>
    </row>
    <row r="52" ht="12.75">
      <c r="A52" s="44" t="s">
        <v>47</v>
      </c>
    </row>
    <row r="53" ht="12.75">
      <c r="A53" s="44" t="s">
        <v>48</v>
      </c>
    </row>
    <row r="54" ht="12.75">
      <c r="A54" s="44" t="s">
        <v>49</v>
      </c>
    </row>
    <row r="55" ht="12.75">
      <c r="A55" s="44" t="s">
        <v>50</v>
      </c>
    </row>
    <row r="56" ht="12.75">
      <c r="A56" s="44" t="s">
        <v>51</v>
      </c>
    </row>
    <row r="57" ht="12.75">
      <c r="A57" s="44" t="s">
        <v>52</v>
      </c>
    </row>
    <row r="58" ht="12.75">
      <c r="A58" s="44" t="s">
        <v>53</v>
      </c>
    </row>
    <row r="59" ht="12.75">
      <c r="A59" s="44" t="s">
        <v>54</v>
      </c>
    </row>
    <row r="60" ht="12.75">
      <c r="A60" s="44" t="s">
        <v>55</v>
      </c>
    </row>
    <row r="61" ht="12.75">
      <c r="A61" s="44" t="s">
        <v>56</v>
      </c>
    </row>
    <row r="62" ht="12.75">
      <c r="A62" s="44" t="s">
        <v>57</v>
      </c>
    </row>
    <row r="63" ht="12.75">
      <c r="A63" s="44" t="s">
        <v>58</v>
      </c>
    </row>
    <row r="64" ht="12.75">
      <c r="A64" s="44" t="s">
        <v>59</v>
      </c>
    </row>
  </sheetData>
  <sheetProtection selectLockedCells="1" selectUnlockedCells="1"/>
  <mergeCells count="13">
    <mergeCell ref="A29:D30"/>
    <mergeCell ref="B11:C11"/>
    <mergeCell ref="B12:C12"/>
    <mergeCell ref="B13:C13"/>
    <mergeCell ref="D18:D21"/>
    <mergeCell ref="A25:D25"/>
    <mergeCell ref="A27:D27"/>
    <mergeCell ref="B1:D1"/>
    <mergeCell ref="B3:C3"/>
    <mergeCell ref="B4:C4"/>
    <mergeCell ref="B5:C5"/>
    <mergeCell ref="A6:D6"/>
    <mergeCell ref="B10:C10"/>
  </mergeCells>
  <conditionalFormatting sqref="B13:C13">
    <cfRule type="cellIs" priority="1" dxfId="0" operator="greaterThan" stopIfTrue="1">
      <formula>0.07*('LIFE 2009 - Form FA'!$B$3+'LIFE 2009 - Form FA'!$B$4+'LIFE 2009 - Form FA'!$B$5+'LIFE 2009 - Form FA'!$C$7+'LIFE 2009 - Form FA'!$C$8+'LIFE 2009 - Form FA'!$C$9+'LIFE 2009 - Form FA'!$B$11+'LIFE 2009 - Form FA'!$B$12)</formula>
    </cfRule>
  </conditionalFormatting>
  <printOptions/>
  <pageMargins left="0.39375" right="0.7479166666666667" top="0.9840277777777777" bottom="0.9840277777777777" header="0.5118055555555555" footer="0.5118055555555555"/>
  <pageSetup fitToHeight="1" fitToWidth="1" horizontalDpi="300" verticalDpi="300" orientation="portrait" paperSize="9"/>
  <headerFooter alignWithMargins="0">
    <oddHeader>&amp;L&amp;12LIFE+ 2009 - Financial Forms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37"/>
  <sheetViews>
    <sheetView zoomScale="86" zoomScaleNormal="86" zoomScalePageLayoutView="0" workbookViewId="0" topLeftCell="A1">
      <pane ySplit="4" topLeftCell="A8" activePane="bottomLeft" state="frozen"/>
      <selection pane="topLeft" activeCell="A1" sqref="A1"/>
      <selection pane="bottomLeft" activeCell="B9" sqref="B9"/>
    </sheetView>
  </sheetViews>
  <sheetFormatPr defaultColWidth="9.140625" defaultRowHeight="12.75"/>
  <cols>
    <col min="1" max="1" width="13.7109375" style="0" customWidth="1"/>
    <col min="2" max="2" width="60.00390625" style="45" customWidth="1"/>
    <col min="3" max="5" width="12.00390625" style="0" customWidth="1"/>
    <col min="6" max="6" width="12.57421875" style="0" customWidth="1"/>
    <col min="7" max="9" width="12.00390625" style="0" customWidth="1"/>
    <col min="10" max="10" width="12.57421875" style="0" customWidth="1"/>
    <col min="11" max="11" width="12.00390625" style="0" customWidth="1"/>
    <col min="12" max="12" width="11.8515625" style="0" customWidth="1"/>
    <col min="13" max="13" width="10.00390625" style="0" customWidth="1"/>
  </cols>
  <sheetData>
    <row r="1" spans="1:12" s="13" customFormat="1" ht="18">
      <c r="A1" s="46" t="s">
        <v>60</v>
      </c>
      <c r="B1" s="47"/>
      <c r="F1" s="126" t="str">
        <f>'Cover Page'!A21</f>
        <v>Proposal acronym: ARCTOS</v>
      </c>
      <c r="G1" s="126"/>
      <c r="H1" s="126"/>
      <c r="I1" s="126"/>
      <c r="J1" s="126"/>
      <c r="K1" s="126"/>
      <c r="L1" s="126"/>
    </row>
    <row r="2" spans="1:12" ht="18.75" customHeight="1">
      <c r="A2" s="127" t="s">
        <v>61</v>
      </c>
      <c r="B2" s="127"/>
      <c r="C2" s="127"/>
      <c r="D2" s="127"/>
      <c r="E2" s="127"/>
      <c r="F2" s="127"/>
      <c r="G2" s="127"/>
      <c r="H2" s="127"/>
      <c r="I2" s="127"/>
      <c r="J2" s="127"/>
      <c r="K2" s="127"/>
      <c r="L2" s="127"/>
    </row>
    <row r="3" spans="1:12" ht="12" customHeight="1">
      <c r="A3" s="128" t="s">
        <v>62</v>
      </c>
      <c r="B3" s="129" t="s">
        <v>63</v>
      </c>
      <c r="C3" s="130" t="s">
        <v>64</v>
      </c>
      <c r="D3" s="130" t="s">
        <v>65</v>
      </c>
      <c r="E3" s="130" t="s">
        <v>66</v>
      </c>
      <c r="F3" s="130" t="s">
        <v>67</v>
      </c>
      <c r="G3" s="130" t="s">
        <v>68</v>
      </c>
      <c r="H3" s="130" t="s">
        <v>69</v>
      </c>
      <c r="I3" s="130" t="s">
        <v>70</v>
      </c>
      <c r="J3" s="130" t="s">
        <v>71</v>
      </c>
      <c r="K3" s="130" t="s">
        <v>72</v>
      </c>
      <c r="L3" s="131" t="s">
        <v>21</v>
      </c>
    </row>
    <row r="4" spans="1:13" ht="51" customHeight="1">
      <c r="A4" s="128"/>
      <c r="B4" s="129"/>
      <c r="C4" s="130"/>
      <c r="D4" s="130"/>
      <c r="E4" s="130"/>
      <c r="F4" s="130"/>
      <c r="G4" s="130"/>
      <c r="H4" s="130"/>
      <c r="I4" s="130"/>
      <c r="J4" s="130"/>
      <c r="K4" s="130"/>
      <c r="L4" s="131"/>
      <c r="M4" s="48"/>
    </row>
    <row r="5" spans="1:13" s="52" customFormat="1" ht="15">
      <c r="A5" s="49" t="s">
        <v>73</v>
      </c>
      <c r="B5" s="49" t="s">
        <v>74</v>
      </c>
      <c r="C5" s="49">
        <v>20160</v>
      </c>
      <c r="D5" s="49">
        <v>14500</v>
      </c>
      <c r="E5" s="49">
        <v>71500</v>
      </c>
      <c r="F5" s="49"/>
      <c r="G5" s="49">
        <v>3000</v>
      </c>
      <c r="H5" s="49"/>
      <c r="I5" s="49"/>
      <c r="J5" s="49">
        <v>5000</v>
      </c>
      <c r="K5" s="49"/>
      <c r="L5" s="50">
        <f aca="true" t="shared" si="0" ref="L5:L11">SUM(C5:K5)</f>
        <v>114160</v>
      </c>
      <c r="M5" s="51"/>
    </row>
    <row r="6" spans="1:13" s="54" customFormat="1" ht="28.5">
      <c r="A6" s="49" t="s">
        <v>75</v>
      </c>
      <c r="B6" s="49" t="s">
        <v>76</v>
      </c>
      <c r="C6" s="49">
        <v>41970</v>
      </c>
      <c r="D6" s="49">
        <v>1000</v>
      </c>
      <c r="E6" s="49">
        <v>55000</v>
      </c>
      <c r="F6" s="49"/>
      <c r="G6" s="49">
        <v>0</v>
      </c>
      <c r="H6" s="49"/>
      <c r="I6" s="49"/>
      <c r="J6" s="49">
        <v>0</v>
      </c>
      <c r="K6" s="49"/>
      <c r="L6" s="50">
        <f>SUM(C6:K6)</f>
        <v>97970</v>
      </c>
      <c r="M6" s="53"/>
    </row>
    <row r="7" spans="1:13" s="52" customFormat="1" ht="28.5">
      <c r="A7" s="49" t="s">
        <v>77</v>
      </c>
      <c r="B7" s="49" t="s">
        <v>78</v>
      </c>
      <c r="C7" s="49">
        <v>15000</v>
      </c>
      <c r="D7" s="49">
        <v>11100</v>
      </c>
      <c r="E7" s="49">
        <v>20000</v>
      </c>
      <c r="F7" s="49"/>
      <c r="G7" s="49">
        <v>1000</v>
      </c>
      <c r="H7" s="49"/>
      <c r="I7" s="49"/>
      <c r="J7" s="49">
        <v>6000</v>
      </c>
      <c r="K7" s="49">
        <v>800</v>
      </c>
      <c r="L7" s="50">
        <f t="shared" si="0"/>
        <v>53900</v>
      </c>
      <c r="M7" s="51"/>
    </row>
    <row r="8" spans="1:13" s="52" customFormat="1" ht="42.75">
      <c r="A8" s="49" t="s">
        <v>79</v>
      </c>
      <c r="B8" s="49" t="s">
        <v>80</v>
      </c>
      <c r="C8" s="49">
        <v>26000</v>
      </c>
      <c r="D8" s="49">
        <v>8500</v>
      </c>
      <c r="E8" s="49">
        <v>42000</v>
      </c>
      <c r="F8" s="49"/>
      <c r="G8" s="49">
        <v>1250</v>
      </c>
      <c r="H8" s="49"/>
      <c r="I8" s="49"/>
      <c r="J8" s="49">
        <v>2250</v>
      </c>
      <c r="K8" s="49">
        <v>0</v>
      </c>
      <c r="L8" s="50">
        <f t="shared" si="0"/>
        <v>80000</v>
      </c>
      <c r="M8" s="53"/>
    </row>
    <row r="9" spans="1:13" s="52" customFormat="1" ht="28.5">
      <c r="A9" s="49" t="s">
        <v>81</v>
      </c>
      <c r="B9" s="49" t="s">
        <v>82</v>
      </c>
      <c r="C9" s="49">
        <v>17000</v>
      </c>
      <c r="D9" s="49">
        <v>5000</v>
      </c>
      <c r="E9" s="49">
        <v>8000</v>
      </c>
      <c r="F9" s="49"/>
      <c r="G9" s="49">
        <v>0</v>
      </c>
      <c r="H9" s="49"/>
      <c r="I9" s="49"/>
      <c r="J9" s="49">
        <v>0</v>
      </c>
      <c r="K9" s="49">
        <v>0</v>
      </c>
      <c r="L9" s="50">
        <f t="shared" si="0"/>
        <v>30000</v>
      </c>
      <c r="M9" s="51"/>
    </row>
    <row r="10" spans="1:13" s="52" customFormat="1" ht="28.5">
      <c r="A10" s="49" t="s">
        <v>83</v>
      </c>
      <c r="B10" s="49" t="s">
        <v>84</v>
      </c>
      <c r="C10" s="49">
        <v>20750</v>
      </c>
      <c r="D10" s="49">
        <v>2400</v>
      </c>
      <c r="E10" s="49">
        <v>12250</v>
      </c>
      <c r="F10" s="49"/>
      <c r="G10" s="49">
        <v>1100</v>
      </c>
      <c r="H10" s="49"/>
      <c r="I10" s="49"/>
      <c r="J10" s="49">
        <v>2500</v>
      </c>
      <c r="K10" s="49">
        <v>1000</v>
      </c>
      <c r="L10" s="50">
        <f t="shared" si="0"/>
        <v>40000</v>
      </c>
      <c r="M10" s="51"/>
    </row>
    <row r="11" spans="1:13" s="52" customFormat="1" ht="28.5">
      <c r="A11" s="49" t="s">
        <v>85</v>
      </c>
      <c r="B11" s="49" t="s">
        <v>86</v>
      </c>
      <c r="C11" s="49">
        <v>81688</v>
      </c>
      <c r="D11" s="49">
        <v>9500</v>
      </c>
      <c r="E11" s="49">
        <v>36000</v>
      </c>
      <c r="F11" s="49"/>
      <c r="G11" s="49">
        <v>0</v>
      </c>
      <c r="H11" s="49"/>
      <c r="I11" s="49"/>
      <c r="J11" s="49">
        <v>0</v>
      </c>
      <c r="K11" s="49">
        <v>0</v>
      </c>
      <c r="L11" s="50">
        <f t="shared" si="0"/>
        <v>127188</v>
      </c>
      <c r="M11" s="51"/>
    </row>
    <row r="12" spans="1:13" s="52" customFormat="1" ht="15">
      <c r="A12" s="49" t="s">
        <v>87</v>
      </c>
      <c r="B12" s="49" t="s">
        <v>88</v>
      </c>
      <c r="C12" s="49">
        <v>23620</v>
      </c>
      <c r="D12" s="49">
        <v>1700</v>
      </c>
      <c r="E12" s="49">
        <v>36000</v>
      </c>
      <c r="F12" s="49"/>
      <c r="G12" s="49">
        <v>0</v>
      </c>
      <c r="H12" s="49"/>
      <c r="I12" s="49"/>
      <c r="J12" s="49">
        <v>0</v>
      </c>
      <c r="K12" s="49">
        <v>0</v>
      </c>
      <c r="L12" s="50">
        <f aca="true" t="shared" si="1" ref="L12:L21">SUM(C12:K12)</f>
        <v>61320</v>
      </c>
      <c r="M12" s="53"/>
    </row>
    <row r="13" spans="1:13" s="52" customFormat="1" ht="28.5">
      <c r="A13" s="49" t="s">
        <v>89</v>
      </c>
      <c r="B13" s="49" t="s">
        <v>90</v>
      </c>
      <c r="C13" s="49">
        <v>59999</v>
      </c>
      <c r="D13" s="49">
        <v>14800</v>
      </c>
      <c r="E13" s="49">
        <v>129600</v>
      </c>
      <c r="F13" s="49"/>
      <c r="G13" s="49">
        <v>210780</v>
      </c>
      <c r="H13" s="49"/>
      <c r="I13" s="49"/>
      <c r="J13" s="49">
        <v>61200</v>
      </c>
      <c r="K13" s="49">
        <v>3000</v>
      </c>
      <c r="L13" s="50">
        <f t="shared" si="1"/>
        <v>479379</v>
      </c>
      <c r="M13" s="51"/>
    </row>
    <row r="14" spans="1:13" s="52" customFormat="1" ht="42.75">
      <c r="A14" s="49" t="s">
        <v>91</v>
      </c>
      <c r="B14" s="49" t="s">
        <v>92</v>
      </c>
      <c r="C14" s="49">
        <v>65486</v>
      </c>
      <c r="D14" s="49">
        <v>16000</v>
      </c>
      <c r="E14" s="49">
        <v>138000</v>
      </c>
      <c r="F14" s="49">
        <v>338000</v>
      </c>
      <c r="G14" s="49">
        <v>20000</v>
      </c>
      <c r="H14" s="49"/>
      <c r="I14" s="49"/>
      <c r="J14" s="49">
        <v>6000</v>
      </c>
      <c r="K14" s="49">
        <v>0</v>
      </c>
      <c r="L14" s="50">
        <f t="shared" si="1"/>
        <v>583486</v>
      </c>
      <c r="M14" s="51"/>
    </row>
    <row r="15" spans="1:12" s="52" customFormat="1" ht="15">
      <c r="A15" s="49" t="s">
        <v>93</v>
      </c>
      <c r="B15" s="49" t="s">
        <v>94</v>
      </c>
      <c r="C15" s="49">
        <v>9540</v>
      </c>
      <c r="D15" s="49">
        <v>3000</v>
      </c>
      <c r="E15" s="49">
        <v>0</v>
      </c>
      <c r="F15" s="49">
        <v>0</v>
      </c>
      <c r="G15" s="49">
        <v>60480</v>
      </c>
      <c r="H15" s="49"/>
      <c r="I15" s="49"/>
      <c r="J15" s="49">
        <v>2500</v>
      </c>
      <c r="K15" s="49">
        <v>30000</v>
      </c>
      <c r="L15" s="50">
        <f t="shared" si="1"/>
        <v>105520</v>
      </c>
    </row>
    <row r="16" spans="1:13" s="52" customFormat="1" ht="15">
      <c r="A16" s="49" t="s">
        <v>95</v>
      </c>
      <c r="B16" s="49" t="s">
        <v>96</v>
      </c>
      <c r="C16" s="49">
        <v>20000</v>
      </c>
      <c r="D16" s="49">
        <v>1000</v>
      </c>
      <c r="E16" s="49">
        <v>75000</v>
      </c>
      <c r="F16" s="49">
        <v>0</v>
      </c>
      <c r="G16" s="49">
        <v>0</v>
      </c>
      <c r="H16" s="49"/>
      <c r="I16" s="49"/>
      <c r="J16" s="49">
        <v>0</v>
      </c>
      <c r="K16" s="49">
        <v>0</v>
      </c>
      <c r="L16" s="50">
        <f t="shared" si="1"/>
        <v>96000</v>
      </c>
      <c r="M16" s="51"/>
    </row>
    <row r="17" spans="1:13" s="52" customFormat="1" ht="15">
      <c r="A17" s="49" t="s">
        <v>97</v>
      </c>
      <c r="B17" s="49" t="s">
        <v>98</v>
      </c>
      <c r="C17" s="49">
        <v>42470</v>
      </c>
      <c r="D17" s="49">
        <v>5000</v>
      </c>
      <c r="E17" s="49">
        <v>6000</v>
      </c>
      <c r="F17" s="49">
        <v>45000</v>
      </c>
      <c r="G17" s="49">
        <v>0</v>
      </c>
      <c r="H17" s="49"/>
      <c r="I17" s="49"/>
      <c r="J17" s="49">
        <v>4000</v>
      </c>
      <c r="K17" s="49">
        <v>0</v>
      </c>
      <c r="L17" s="50">
        <f t="shared" si="1"/>
        <v>102470</v>
      </c>
      <c r="M17" s="51"/>
    </row>
    <row r="18" spans="1:13" s="52" customFormat="1" ht="15">
      <c r="A18" s="49" t="s">
        <v>99</v>
      </c>
      <c r="B18" s="49" t="s">
        <v>100</v>
      </c>
      <c r="C18" s="49">
        <v>62228</v>
      </c>
      <c r="D18" s="49">
        <v>12738</v>
      </c>
      <c r="E18" s="49">
        <v>60720</v>
      </c>
      <c r="F18" s="49">
        <v>0</v>
      </c>
      <c r="G18" s="49">
        <v>1320</v>
      </c>
      <c r="H18" s="49"/>
      <c r="I18" s="49"/>
      <c r="J18" s="49">
        <v>13200</v>
      </c>
      <c r="K18" s="49">
        <v>6600</v>
      </c>
      <c r="L18" s="50">
        <f t="shared" si="1"/>
        <v>156806</v>
      </c>
      <c r="M18" s="53"/>
    </row>
    <row r="19" spans="1:13" s="52" customFormat="1" ht="15">
      <c r="A19" s="49" t="s">
        <v>101</v>
      </c>
      <c r="B19" s="49" t="s">
        <v>102</v>
      </c>
      <c r="C19" s="49">
        <v>77766</v>
      </c>
      <c r="D19" s="49">
        <v>1300</v>
      </c>
      <c r="E19" s="49">
        <v>24000</v>
      </c>
      <c r="F19" s="49">
        <v>0</v>
      </c>
      <c r="G19" s="49">
        <v>0</v>
      </c>
      <c r="H19" s="49"/>
      <c r="I19" s="49"/>
      <c r="J19" s="49">
        <v>46000</v>
      </c>
      <c r="K19" s="49">
        <v>1200</v>
      </c>
      <c r="L19" s="50">
        <f t="shared" si="1"/>
        <v>150266</v>
      </c>
      <c r="M19" s="51"/>
    </row>
    <row r="20" spans="1:13" s="52" customFormat="1" ht="15">
      <c r="A20" s="49" t="s">
        <v>103</v>
      </c>
      <c r="B20" s="49" t="s">
        <v>104</v>
      </c>
      <c r="C20" s="49">
        <v>25000</v>
      </c>
      <c r="D20" s="49">
        <v>1000</v>
      </c>
      <c r="E20" s="49">
        <v>36800</v>
      </c>
      <c r="F20" s="49">
        <v>0</v>
      </c>
      <c r="G20" s="49">
        <v>0</v>
      </c>
      <c r="H20" s="49"/>
      <c r="I20" s="49"/>
      <c r="J20" s="49">
        <v>0</v>
      </c>
      <c r="K20" s="49">
        <v>20000</v>
      </c>
      <c r="L20" s="50">
        <f t="shared" si="1"/>
        <v>82800</v>
      </c>
      <c r="M20" s="51"/>
    </row>
    <row r="21" spans="1:13" s="52" customFormat="1" ht="15">
      <c r="A21" s="49" t="s">
        <v>105</v>
      </c>
      <c r="B21" s="49" t="s">
        <v>106</v>
      </c>
      <c r="C21" s="49">
        <v>0</v>
      </c>
      <c r="D21" s="49">
        <v>0</v>
      </c>
      <c r="E21" s="49">
        <v>92300</v>
      </c>
      <c r="F21" s="49">
        <v>0</v>
      </c>
      <c r="G21" s="49">
        <v>0</v>
      </c>
      <c r="H21" s="49"/>
      <c r="I21" s="49"/>
      <c r="J21" s="49">
        <v>20700</v>
      </c>
      <c r="K21" s="49">
        <v>0</v>
      </c>
      <c r="L21" s="50">
        <f t="shared" si="1"/>
        <v>113000</v>
      </c>
      <c r="M21" s="51"/>
    </row>
    <row r="22" spans="1:13" s="52" customFormat="1" ht="28.5">
      <c r="A22" s="49" t="s">
        <v>107</v>
      </c>
      <c r="B22" s="49" t="s">
        <v>108</v>
      </c>
      <c r="C22" s="49">
        <v>35000</v>
      </c>
      <c r="D22" s="49">
        <v>5000</v>
      </c>
      <c r="E22" s="49">
        <v>0</v>
      </c>
      <c r="F22" s="49">
        <v>0</v>
      </c>
      <c r="G22" s="49">
        <v>0</v>
      </c>
      <c r="H22" s="49"/>
      <c r="I22" s="49"/>
      <c r="J22" s="49">
        <v>0</v>
      </c>
      <c r="K22" s="49">
        <v>0</v>
      </c>
      <c r="L22" s="50">
        <f aca="true" t="shared" si="2" ref="L22:L27">SUM(C22:K22)</f>
        <v>40000</v>
      </c>
      <c r="M22" s="51"/>
    </row>
    <row r="23" spans="1:13" s="52" customFormat="1" ht="28.5">
      <c r="A23" s="49" t="s">
        <v>109</v>
      </c>
      <c r="B23" s="49" t="s">
        <v>110</v>
      </c>
      <c r="C23" s="49">
        <v>1980</v>
      </c>
      <c r="D23" s="49">
        <v>0</v>
      </c>
      <c r="E23" s="49">
        <v>7000</v>
      </c>
      <c r="F23" s="49">
        <v>0</v>
      </c>
      <c r="G23" s="49">
        <v>0</v>
      </c>
      <c r="H23" s="49"/>
      <c r="I23" s="49"/>
      <c r="J23" s="49">
        <v>40000</v>
      </c>
      <c r="K23" s="49">
        <v>0</v>
      </c>
      <c r="L23" s="50">
        <f t="shared" si="2"/>
        <v>48980</v>
      </c>
      <c r="M23" s="51"/>
    </row>
    <row r="24" spans="1:13" s="52" customFormat="1" ht="15">
      <c r="A24" s="49" t="s">
        <v>111</v>
      </c>
      <c r="B24" s="49" t="s">
        <v>112</v>
      </c>
      <c r="C24" s="49">
        <v>13166</v>
      </c>
      <c r="D24" s="49">
        <v>0</v>
      </c>
      <c r="E24" s="49">
        <v>15000</v>
      </c>
      <c r="F24" s="49">
        <v>0</v>
      </c>
      <c r="G24" s="49">
        <v>0</v>
      </c>
      <c r="H24" s="49"/>
      <c r="I24" s="49"/>
      <c r="J24" s="49">
        <v>0</v>
      </c>
      <c r="K24" s="49">
        <v>0</v>
      </c>
      <c r="L24" s="50">
        <f t="shared" si="2"/>
        <v>28166</v>
      </c>
      <c r="M24" s="51"/>
    </row>
    <row r="25" spans="1:13" s="52" customFormat="1" ht="15">
      <c r="A25" s="49" t="s">
        <v>113</v>
      </c>
      <c r="B25" s="49" t="s">
        <v>114</v>
      </c>
      <c r="C25" s="49">
        <v>561920</v>
      </c>
      <c r="D25" s="49">
        <v>10000</v>
      </c>
      <c r="E25" s="49">
        <v>0</v>
      </c>
      <c r="F25" s="49">
        <v>0</v>
      </c>
      <c r="G25" s="49">
        <v>7600</v>
      </c>
      <c r="H25" s="49"/>
      <c r="I25" s="49"/>
      <c r="J25" s="49">
        <v>6400</v>
      </c>
      <c r="K25" s="49">
        <v>0</v>
      </c>
      <c r="L25" s="50">
        <f t="shared" si="2"/>
        <v>585920</v>
      </c>
      <c r="M25" s="53"/>
    </row>
    <row r="26" spans="1:13" s="52" customFormat="1" ht="15">
      <c r="A26" s="49" t="s">
        <v>115</v>
      </c>
      <c r="B26" s="49" t="s">
        <v>116</v>
      </c>
      <c r="C26" s="49">
        <v>11280</v>
      </c>
      <c r="D26" s="49">
        <v>12000</v>
      </c>
      <c r="E26" s="49">
        <v>132000</v>
      </c>
      <c r="F26" s="49">
        <v>0</v>
      </c>
      <c r="G26" s="49">
        <v>35000</v>
      </c>
      <c r="H26" s="49"/>
      <c r="I26" s="49"/>
      <c r="J26" s="49">
        <v>5000</v>
      </c>
      <c r="K26" s="49">
        <v>0</v>
      </c>
      <c r="L26" s="50">
        <f t="shared" si="2"/>
        <v>195280</v>
      </c>
      <c r="M26" s="51"/>
    </row>
    <row r="27" spans="1:13" s="52" customFormat="1" ht="15">
      <c r="A27" s="49" t="s">
        <v>117</v>
      </c>
      <c r="B27" s="49" t="s">
        <v>118</v>
      </c>
      <c r="C27" s="49">
        <v>9480</v>
      </c>
      <c r="D27" s="49">
        <v>6000</v>
      </c>
      <c r="E27" s="49">
        <v>147600</v>
      </c>
      <c r="F27" s="49">
        <v>0</v>
      </c>
      <c r="G27" s="49">
        <v>34300</v>
      </c>
      <c r="H27" s="49"/>
      <c r="I27" s="49"/>
      <c r="J27" s="49">
        <v>10000</v>
      </c>
      <c r="K27" s="49">
        <v>0</v>
      </c>
      <c r="L27" s="50">
        <f t="shared" si="2"/>
        <v>207380</v>
      </c>
      <c r="M27" s="51"/>
    </row>
    <row r="28" spans="1:13" s="52" customFormat="1" ht="15">
      <c r="A28" s="49" t="s">
        <v>119</v>
      </c>
      <c r="B28" s="49" t="s">
        <v>120</v>
      </c>
      <c r="C28" s="49">
        <v>0</v>
      </c>
      <c r="D28" s="49">
        <v>0</v>
      </c>
      <c r="E28" s="49">
        <v>60000</v>
      </c>
      <c r="F28" s="49">
        <v>0</v>
      </c>
      <c r="G28" s="49">
        <v>0</v>
      </c>
      <c r="H28" s="49"/>
      <c r="I28" s="49"/>
      <c r="J28" s="49">
        <v>0</v>
      </c>
      <c r="K28" s="49">
        <v>0</v>
      </c>
      <c r="L28" s="50">
        <f aca="true" t="shared" si="3" ref="L28:L34">SUM(C28:K28)</f>
        <v>60000</v>
      </c>
      <c r="M28" s="51"/>
    </row>
    <row r="29" spans="1:13" s="52" customFormat="1" ht="15">
      <c r="A29" s="49" t="s">
        <v>121</v>
      </c>
      <c r="B29" s="49" t="s">
        <v>122</v>
      </c>
      <c r="C29" s="49">
        <v>28500</v>
      </c>
      <c r="D29" s="49">
        <v>1000</v>
      </c>
      <c r="E29" s="49">
        <v>0</v>
      </c>
      <c r="F29" s="49">
        <v>0</v>
      </c>
      <c r="G29" s="49">
        <v>0</v>
      </c>
      <c r="H29" s="49"/>
      <c r="I29" s="49"/>
      <c r="J29" s="49">
        <v>0</v>
      </c>
      <c r="K29" s="49">
        <v>0</v>
      </c>
      <c r="L29" s="50">
        <f t="shared" si="3"/>
        <v>29500</v>
      </c>
      <c r="M29" s="51"/>
    </row>
    <row r="30" spans="1:13" s="52" customFormat="1" ht="15">
      <c r="A30" s="49" t="s">
        <v>123</v>
      </c>
      <c r="B30" s="49" t="s">
        <v>124</v>
      </c>
      <c r="C30" s="49">
        <v>9240</v>
      </c>
      <c r="D30" s="49">
        <v>4900</v>
      </c>
      <c r="E30" s="49">
        <v>0</v>
      </c>
      <c r="F30" s="49">
        <v>0</v>
      </c>
      <c r="G30" s="49">
        <v>0</v>
      </c>
      <c r="H30" s="49"/>
      <c r="I30" s="49"/>
      <c r="J30" s="49">
        <v>0</v>
      </c>
      <c r="K30" s="49">
        <v>0</v>
      </c>
      <c r="L30" s="50">
        <f t="shared" si="3"/>
        <v>14140</v>
      </c>
      <c r="M30" s="51"/>
    </row>
    <row r="31" spans="1:13" s="54" customFormat="1" ht="15">
      <c r="A31" s="49" t="s">
        <v>125</v>
      </c>
      <c r="B31" s="49" t="s">
        <v>126</v>
      </c>
      <c r="C31" s="49">
        <v>27500</v>
      </c>
      <c r="D31" s="49">
        <v>1000</v>
      </c>
      <c r="E31" s="49">
        <v>0</v>
      </c>
      <c r="F31" s="49">
        <v>0</v>
      </c>
      <c r="G31" s="49">
        <v>0</v>
      </c>
      <c r="H31" s="49"/>
      <c r="I31" s="49"/>
      <c r="J31" s="49">
        <v>0</v>
      </c>
      <c r="K31" s="49">
        <v>0</v>
      </c>
      <c r="L31" s="50">
        <f t="shared" si="3"/>
        <v>28500</v>
      </c>
      <c r="M31" s="51"/>
    </row>
    <row r="32" spans="1:13" s="54" customFormat="1" ht="15">
      <c r="A32" s="49" t="s">
        <v>127</v>
      </c>
      <c r="B32" s="49" t="s">
        <v>128</v>
      </c>
      <c r="C32" s="49">
        <v>0</v>
      </c>
      <c r="D32" s="49">
        <v>0</v>
      </c>
      <c r="E32" s="49">
        <v>12000</v>
      </c>
      <c r="F32" s="49">
        <v>0</v>
      </c>
      <c r="G32" s="49">
        <v>0</v>
      </c>
      <c r="H32" s="49"/>
      <c r="I32" s="49"/>
      <c r="J32" s="49">
        <v>0</v>
      </c>
      <c r="K32" s="49">
        <v>0</v>
      </c>
      <c r="L32" s="50">
        <f t="shared" si="3"/>
        <v>12000</v>
      </c>
      <c r="M32" s="51"/>
    </row>
    <row r="33" spans="1:13" s="52" customFormat="1" ht="15">
      <c r="A33" s="49" t="s">
        <v>129</v>
      </c>
      <c r="B33" s="49" t="s">
        <v>130</v>
      </c>
      <c r="C33" s="49">
        <v>0</v>
      </c>
      <c r="D33" s="49">
        <v>0</v>
      </c>
      <c r="E33" s="49">
        <v>0</v>
      </c>
      <c r="F33" s="49">
        <v>0</v>
      </c>
      <c r="G33" s="49">
        <v>0</v>
      </c>
      <c r="H33" s="49"/>
      <c r="I33" s="49"/>
      <c r="J33" s="49">
        <v>0</v>
      </c>
      <c r="K33" s="49">
        <v>0</v>
      </c>
      <c r="L33" s="50">
        <f>SUM(C33:K33)</f>
        <v>0</v>
      </c>
      <c r="M33" s="51"/>
    </row>
    <row r="34" spans="1:13" s="52" customFormat="1" ht="15">
      <c r="A34" s="49" t="s">
        <v>131</v>
      </c>
      <c r="B34" s="49" t="s">
        <v>132</v>
      </c>
      <c r="C34" s="49">
        <v>0</v>
      </c>
      <c r="D34" s="49">
        <v>0</v>
      </c>
      <c r="E34" s="49">
        <v>0</v>
      </c>
      <c r="F34" s="49">
        <v>0</v>
      </c>
      <c r="G34" s="49">
        <v>0</v>
      </c>
      <c r="H34" s="49"/>
      <c r="I34" s="49"/>
      <c r="J34" s="49">
        <v>0</v>
      </c>
      <c r="K34" s="49">
        <v>0</v>
      </c>
      <c r="L34" s="50">
        <f t="shared" si="3"/>
        <v>0</v>
      </c>
      <c r="M34" s="51"/>
    </row>
    <row r="35" spans="1:12" s="35" customFormat="1" ht="15.75">
      <c r="A35" s="55"/>
      <c r="B35" s="56" t="s">
        <v>133</v>
      </c>
      <c r="C35" s="57">
        <f aca="true" t="shared" si="4" ref="C35:K35">SUM(C5:C34)</f>
        <v>1306743</v>
      </c>
      <c r="D35" s="57">
        <f t="shared" si="4"/>
        <v>148438</v>
      </c>
      <c r="E35" s="57">
        <f t="shared" si="4"/>
        <v>1216770</v>
      </c>
      <c r="F35" s="57">
        <f t="shared" si="4"/>
        <v>383000</v>
      </c>
      <c r="G35" s="57">
        <f t="shared" si="4"/>
        <v>375830</v>
      </c>
      <c r="H35" s="57">
        <f t="shared" si="4"/>
        <v>0</v>
      </c>
      <c r="I35" s="57">
        <f t="shared" si="4"/>
        <v>0</v>
      </c>
      <c r="J35" s="57">
        <f t="shared" si="4"/>
        <v>230750</v>
      </c>
      <c r="K35" s="57">
        <f t="shared" si="4"/>
        <v>62600</v>
      </c>
      <c r="L35" s="58">
        <f>SUM(C35:K35)</f>
        <v>3724131</v>
      </c>
    </row>
    <row r="36" spans="2:12" s="44" customFormat="1" ht="12.75">
      <c r="B36" s="59"/>
      <c r="C36" s="60"/>
      <c r="D36" s="61"/>
      <c r="E36" s="61"/>
      <c r="F36" s="61"/>
      <c r="G36" s="61"/>
      <c r="H36" s="61"/>
      <c r="I36" s="61"/>
      <c r="J36" s="61"/>
      <c r="K36" s="61"/>
      <c r="L36" s="61"/>
    </row>
    <row r="37" spans="1:12" ht="12.75">
      <c r="A37" s="124" t="s">
        <v>31</v>
      </c>
      <c r="B37" s="124"/>
      <c r="C37" s="124"/>
      <c r="D37" s="124"/>
      <c r="E37" s="124"/>
      <c r="F37" s="124"/>
      <c r="G37" s="124"/>
      <c r="H37" s="124"/>
      <c r="I37" s="124"/>
      <c r="J37" s="124"/>
      <c r="K37" s="124"/>
      <c r="L37" s="42"/>
    </row>
  </sheetData>
  <sheetProtection selectLockedCells="1" selectUnlockedCells="1"/>
  <mergeCells count="15">
    <mergeCell ref="I3:I4"/>
    <mergeCell ref="J3:J4"/>
    <mergeCell ref="K3:K4"/>
    <mergeCell ref="L3:L4"/>
    <mergeCell ref="A37:K37"/>
    <mergeCell ref="F1:L1"/>
    <mergeCell ref="A2:L2"/>
    <mergeCell ref="A3:A4"/>
    <mergeCell ref="B3:B4"/>
    <mergeCell ref="C3:C4"/>
    <mergeCell ref="D3:D4"/>
    <mergeCell ref="E3:E4"/>
    <mergeCell ref="F3:F4"/>
    <mergeCell ref="G3:G4"/>
    <mergeCell ref="H3:H4"/>
  </mergeCells>
  <printOptions/>
  <pageMargins left="0.75" right="0.75" top="1" bottom="1" header="0.5" footer="0.5118055555555555"/>
  <pageSetup fitToHeight="1" fitToWidth="1" horizontalDpi="300" verticalDpi="300" orientation="landscape" paperSize="9"/>
  <headerFooter alignWithMargins="0">
    <oddHeader>&amp;L&amp;12LIFE+ 2009 - Financial Forms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zoomScale="86" zoomScaleNormal="86" zoomScalePageLayoutView="0" workbookViewId="0" topLeftCell="A1">
      <selection activeCell="I23" sqref="I23"/>
    </sheetView>
  </sheetViews>
  <sheetFormatPr defaultColWidth="9.140625" defaultRowHeight="12.75"/>
  <cols>
    <col min="1" max="1" width="13.8515625" style="0" customWidth="1"/>
    <col min="2" max="2" width="12.00390625" style="0" customWidth="1"/>
    <col min="3" max="3" width="23.140625" style="0" customWidth="1"/>
    <col min="4" max="4" width="16.421875" style="0" customWidth="1"/>
    <col min="5" max="5" width="17.57421875" style="48" customWidth="1"/>
    <col min="6" max="6" width="17.57421875" style="0" customWidth="1"/>
  </cols>
  <sheetData>
    <row r="1" spans="1:6" s="13" customFormat="1" ht="18" customHeight="1">
      <c r="A1" s="12" t="s">
        <v>134</v>
      </c>
      <c r="B1" s="126" t="str">
        <f>'Cover Page'!A21</f>
        <v>Proposal acronym: ARCTOS</v>
      </c>
      <c r="C1" s="126"/>
      <c r="D1" s="126"/>
      <c r="E1" s="126"/>
      <c r="F1" s="126"/>
    </row>
    <row r="2" spans="1:6" s="13" customFormat="1" ht="18" customHeight="1">
      <c r="A2" s="132" t="s">
        <v>135</v>
      </c>
      <c r="B2" s="132"/>
      <c r="C2" s="132"/>
      <c r="D2" s="132"/>
      <c r="E2" s="132"/>
      <c r="F2" s="132"/>
    </row>
    <row r="3" spans="1:6" s="13" customFormat="1" ht="40.5" customHeight="1">
      <c r="A3" s="62" t="s">
        <v>136</v>
      </c>
      <c r="B3" s="63" t="s">
        <v>137</v>
      </c>
      <c r="C3" s="63" t="s">
        <v>138</v>
      </c>
      <c r="D3" s="63" t="s">
        <v>139</v>
      </c>
      <c r="E3" s="63" t="s">
        <v>140</v>
      </c>
      <c r="F3" s="63" t="s">
        <v>141</v>
      </c>
    </row>
    <row r="4" spans="1:7" s="13" customFormat="1" ht="18" customHeight="1">
      <c r="A4" s="64" t="s">
        <v>47</v>
      </c>
      <c r="B4" s="65">
        <v>1</v>
      </c>
      <c r="C4" s="65" t="s">
        <v>142</v>
      </c>
      <c r="D4" s="66">
        <v>481643.38</v>
      </c>
      <c r="E4" s="67">
        <v>196155.27347126757</v>
      </c>
      <c r="F4" s="68">
        <v>285488.10652873246</v>
      </c>
      <c r="G4" s="69"/>
    </row>
    <row r="5" spans="1:6" s="13" customFormat="1" ht="18" customHeight="1">
      <c r="A5" s="70"/>
      <c r="B5" s="71"/>
      <c r="C5" s="71"/>
      <c r="D5" s="72"/>
      <c r="E5" s="71"/>
      <c r="F5" s="71"/>
    </row>
    <row r="6" spans="1:6" ht="18" customHeight="1">
      <c r="A6" s="133" t="s">
        <v>143</v>
      </c>
      <c r="B6" s="133"/>
      <c r="C6" s="133"/>
      <c r="D6" s="133"/>
      <c r="E6" s="133"/>
      <c r="F6" s="133"/>
    </row>
    <row r="7" spans="1:6" ht="40.5" customHeight="1">
      <c r="A7" s="62" t="s">
        <v>136</v>
      </c>
      <c r="B7" s="63" t="s">
        <v>137</v>
      </c>
      <c r="C7" s="63" t="s">
        <v>138</v>
      </c>
      <c r="D7" s="63" t="s">
        <v>139</v>
      </c>
      <c r="E7" s="63" t="s">
        <v>144</v>
      </c>
      <c r="F7" s="63" t="s">
        <v>141</v>
      </c>
    </row>
    <row r="8" spans="1:8" ht="16.5" customHeight="1">
      <c r="A8" s="64" t="s">
        <v>47</v>
      </c>
      <c r="B8" s="65">
        <v>2</v>
      </c>
      <c r="C8" s="65" t="s">
        <v>145</v>
      </c>
      <c r="D8" s="66">
        <v>1028531.08</v>
      </c>
      <c r="E8" s="67">
        <v>148687.57801483056</v>
      </c>
      <c r="F8" s="68">
        <v>879843.5019851694</v>
      </c>
      <c r="G8" s="69"/>
      <c r="H8" s="69"/>
    </row>
    <row r="9" spans="1:8" ht="16.5" customHeight="1">
      <c r="A9" s="64" t="s">
        <v>47</v>
      </c>
      <c r="B9" s="65">
        <v>3</v>
      </c>
      <c r="C9" s="65" t="s">
        <v>146</v>
      </c>
      <c r="D9" s="66">
        <v>374889.48</v>
      </c>
      <c r="E9" s="67">
        <v>175956.0615096299</v>
      </c>
      <c r="F9" s="66">
        <v>198933.4184903701</v>
      </c>
      <c r="G9" s="69"/>
      <c r="H9" s="69"/>
    </row>
    <row r="10" spans="1:8" ht="16.5" customHeight="1">
      <c r="A10" s="64" t="s">
        <v>47</v>
      </c>
      <c r="B10" s="65">
        <v>4</v>
      </c>
      <c r="C10" s="65" t="s">
        <v>147</v>
      </c>
      <c r="D10" s="66">
        <v>359905.2</v>
      </c>
      <c r="E10" s="67">
        <v>124432.6631582177</v>
      </c>
      <c r="F10" s="66">
        <v>235472.5368417823</v>
      </c>
      <c r="G10" s="69"/>
      <c r="H10" s="69"/>
    </row>
    <row r="11" spans="1:8" ht="16.5" customHeight="1">
      <c r="A11" s="64" t="s">
        <v>47</v>
      </c>
      <c r="B11" s="65">
        <v>5</v>
      </c>
      <c r="C11" s="65" t="s">
        <v>148</v>
      </c>
      <c r="D11" s="66">
        <v>142900.64</v>
      </c>
      <c r="E11" s="67">
        <v>70683.03537744976</v>
      </c>
      <c r="F11" s="66">
        <v>72217.60462255025</v>
      </c>
      <c r="G11" s="69"/>
      <c r="H11" s="69"/>
    </row>
    <row r="12" spans="1:8" ht="16.5" customHeight="1">
      <c r="A12" s="64" t="s">
        <v>47</v>
      </c>
      <c r="B12" s="65">
        <v>6</v>
      </c>
      <c r="C12" s="65" t="s">
        <v>149</v>
      </c>
      <c r="D12" s="66">
        <v>70862.89</v>
      </c>
      <c r="E12" s="67">
        <v>33717.56396385149</v>
      </c>
      <c r="F12" s="66">
        <v>37145.32603614851</v>
      </c>
      <c r="G12" s="69"/>
      <c r="H12" s="69"/>
    </row>
    <row r="13" spans="1:8" ht="16.5" customHeight="1">
      <c r="A13" s="64" t="s">
        <v>47</v>
      </c>
      <c r="B13" s="65">
        <v>7</v>
      </c>
      <c r="C13" s="65" t="s">
        <v>150</v>
      </c>
      <c r="D13" s="66">
        <v>850050.8</v>
      </c>
      <c r="E13" s="67">
        <v>287136.4015974189</v>
      </c>
      <c r="F13" s="66">
        <v>562914.3984025812</v>
      </c>
      <c r="G13" s="69"/>
      <c r="H13" s="69"/>
    </row>
    <row r="14" spans="1:8" ht="16.5" customHeight="1">
      <c r="A14" s="64" t="s">
        <v>47</v>
      </c>
      <c r="B14" s="65">
        <v>8</v>
      </c>
      <c r="C14" s="65" t="s">
        <v>151</v>
      </c>
      <c r="D14" s="66">
        <v>388701.04</v>
      </c>
      <c r="E14" s="67">
        <v>155309.38754239999</v>
      </c>
      <c r="F14" s="66">
        <v>233391.6524576</v>
      </c>
      <c r="G14" s="69"/>
      <c r="H14" s="69"/>
    </row>
    <row r="15" spans="1:8" ht="16.5" customHeight="1">
      <c r="A15" s="64" t="s">
        <v>47</v>
      </c>
      <c r="B15" s="65">
        <v>9</v>
      </c>
      <c r="C15" s="65" t="s">
        <v>152</v>
      </c>
      <c r="D15" s="66">
        <v>172368.44</v>
      </c>
      <c r="E15" s="67">
        <v>63355.84827212121</v>
      </c>
      <c r="F15" s="66">
        <v>109012.59172787878</v>
      </c>
      <c r="G15" s="69"/>
      <c r="H15" s="69"/>
    </row>
    <row r="16" spans="1:8" ht="16.5" customHeight="1">
      <c r="A16" s="64" t="s">
        <v>47</v>
      </c>
      <c r="B16" s="65">
        <v>10</v>
      </c>
      <c r="C16" s="65" t="s">
        <v>153</v>
      </c>
      <c r="D16" s="66">
        <v>114967.22</v>
      </c>
      <c r="E16" s="67">
        <v>34452.2268174</v>
      </c>
      <c r="F16" s="66">
        <v>80514.99318260001</v>
      </c>
      <c r="G16" s="69"/>
      <c r="H16" s="69"/>
    </row>
    <row r="17" spans="1:6" ht="19.5" customHeight="1">
      <c r="A17" s="134" t="s">
        <v>21</v>
      </c>
      <c r="B17" s="134"/>
      <c r="C17" s="134"/>
      <c r="D17" s="73">
        <f>SUM(D8:D16)</f>
        <v>3503176.79</v>
      </c>
      <c r="E17" s="74">
        <f>SUM(E8:E16)</f>
        <v>1093730.7662533196</v>
      </c>
      <c r="F17" s="74">
        <f>SUM(F8:F16)</f>
        <v>2409446.023746681</v>
      </c>
    </row>
    <row r="18" spans="4:6" ht="18" customHeight="1">
      <c r="D18" s="42"/>
      <c r="E18" s="42"/>
      <c r="F18" s="42"/>
    </row>
    <row r="19" spans="1:6" ht="19.5" customHeight="1">
      <c r="A19" s="135" t="s">
        <v>29</v>
      </c>
      <c r="B19" s="135"/>
      <c r="C19" s="135"/>
      <c r="D19" s="135"/>
      <c r="E19" s="75"/>
      <c r="F19" s="42"/>
    </row>
    <row r="20" spans="1:5" ht="33.75" customHeight="1">
      <c r="A20" s="136" t="s">
        <v>154</v>
      </c>
      <c r="B20" s="136"/>
      <c r="C20" s="136"/>
      <c r="D20" s="136"/>
      <c r="E20" s="76" t="s">
        <v>155</v>
      </c>
    </row>
    <row r="21" spans="1:5" ht="16.5" customHeight="1">
      <c r="A21" s="137"/>
      <c r="B21" s="137"/>
      <c r="C21" s="137"/>
      <c r="D21" s="137"/>
      <c r="E21" s="67"/>
    </row>
    <row r="22" spans="1:5" ht="16.5" customHeight="1">
      <c r="A22" s="137"/>
      <c r="B22" s="137"/>
      <c r="C22" s="137"/>
      <c r="D22" s="137"/>
      <c r="E22" s="67"/>
    </row>
    <row r="23" spans="1:5" ht="16.5" customHeight="1">
      <c r="A23" s="137"/>
      <c r="B23" s="137"/>
      <c r="C23" s="137"/>
      <c r="D23" s="137"/>
      <c r="E23" s="67"/>
    </row>
    <row r="24" spans="1:5" ht="16.5" customHeight="1">
      <c r="A24" s="137"/>
      <c r="B24" s="137"/>
      <c r="C24" s="137"/>
      <c r="D24" s="137"/>
      <c r="E24" s="67"/>
    </row>
    <row r="25" spans="1:5" ht="16.5" customHeight="1">
      <c r="A25" s="137"/>
      <c r="B25" s="137"/>
      <c r="C25" s="137"/>
      <c r="D25" s="137"/>
      <c r="E25" s="67"/>
    </row>
    <row r="26" spans="1:5" ht="16.5" customHeight="1">
      <c r="A26" s="137"/>
      <c r="B26" s="137"/>
      <c r="C26" s="137"/>
      <c r="D26" s="137"/>
      <c r="E26" s="67"/>
    </row>
    <row r="27" spans="1:5" ht="16.5" customHeight="1">
      <c r="A27" s="137"/>
      <c r="B27" s="137"/>
      <c r="C27" s="137"/>
      <c r="D27" s="137"/>
      <c r="E27" s="67"/>
    </row>
    <row r="28" spans="1:5" ht="16.5" customHeight="1">
      <c r="A28" s="137"/>
      <c r="B28" s="137"/>
      <c r="C28" s="137"/>
      <c r="D28" s="137"/>
      <c r="E28" s="67"/>
    </row>
    <row r="29" spans="1:5" ht="19.5" customHeight="1">
      <c r="A29" s="134" t="s">
        <v>21</v>
      </c>
      <c r="B29" s="134"/>
      <c r="C29" s="134"/>
      <c r="D29" s="134"/>
      <c r="E29" s="77">
        <f>SUM(E21:E28)</f>
        <v>0</v>
      </c>
    </row>
    <row r="31" ht="12.75">
      <c r="A31" s="78" t="s">
        <v>31</v>
      </c>
    </row>
    <row r="43" ht="12.75">
      <c r="A43" s="44" t="s">
        <v>33</v>
      </c>
    </row>
    <row r="44" ht="12.75">
      <c r="A44" s="44" t="s">
        <v>34</v>
      </c>
    </row>
    <row r="45" ht="12.75">
      <c r="A45" s="44" t="s">
        <v>35</v>
      </c>
    </row>
    <row r="46" ht="12.75">
      <c r="A46" s="44" t="s">
        <v>36</v>
      </c>
    </row>
    <row r="47" ht="12.75">
      <c r="A47" s="44" t="s">
        <v>37</v>
      </c>
    </row>
    <row r="48" ht="12.75">
      <c r="A48" s="44" t="s">
        <v>38</v>
      </c>
    </row>
    <row r="49" ht="12.75">
      <c r="A49" s="44" t="s">
        <v>39</v>
      </c>
    </row>
    <row r="50" ht="12.75">
      <c r="A50" s="44" t="s">
        <v>40</v>
      </c>
    </row>
    <row r="51" ht="12.75">
      <c r="A51" s="44" t="s">
        <v>41</v>
      </c>
    </row>
    <row r="52" ht="12.75">
      <c r="A52" s="44" t="s">
        <v>42</v>
      </c>
    </row>
    <row r="53" ht="12.75">
      <c r="A53" s="44" t="s">
        <v>43</v>
      </c>
    </row>
    <row r="54" ht="12.75">
      <c r="A54" s="44" t="s">
        <v>44</v>
      </c>
    </row>
    <row r="55" ht="12.75">
      <c r="A55" s="44" t="s">
        <v>45</v>
      </c>
    </row>
    <row r="56" ht="12.75">
      <c r="A56" s="44" t="s">
        <v>46</v>
      </c>
    </row>
    <row r="57" ht="12.75">
      <c r="A57" s="44" t="s">
        <v>47</v>
      </c>
    </row>
    <row r="58" ht="12.75">
      <c r="A58" s="44" t="s">
        <v>48</v>
      </c>
    </row>
    <row r="59" ht="12.75">
      <c r="A59" s="44" t="s">
        <v>49</v>
      </c>
    </row>
    <row r="60" ht="12.75">
      <c r="A60" s="44" t="s">
        <v>50</v>
      </c>
    </row>
    <row r="61" ht="12.75">
      <c r="A61" s="44" t="s">
        <v>51</v>
      </c>
    </row>
    <row r="62" ht="12.75">
      <c r="A62" s="44" t="s">
        <v>52</v>
      </c>
    </row>
    <row r="63" ht="12.75">
      <c r="A63" s="44" t="s">
        <v>53</v>
      </c>
    </row>
    <row r="64" ht="12.75">
      <c r="A64" s="44" t="s">
        <v>54</v>
      </c>
    </row>
    <row r="65" ht="12.75">
      <c r="A65" s="44" t="s">
        <v>55</v>
      </c>
    </row>
    <row r="66" ht="12.75">
      <c r="A66" s="44" t="s">
        <v>56</v>
      </c>
    </row>
    <row r="67" ht="12.75">
      <c r="A67" s="44" t="s">
        <v>57</v>
      </c>
    </row>
    <row r="68" ht="12.75">
      <c r="A68" s="44" t="s">
        <v>58</v>
      </c>
    </row>
    <row r="69" ht="12.75">
      <c r="A69" s="44" t="s">
        <v>59</v>
      </c>
    </row>
  </sheetData>
  <sheetProtection selectLockedCells="1" selectUnlockedCells="1"/>
  <mergeCells count="15">
    <mergeCell ref="A27:D27"/>
    <mergeCell ref="A28:D28"/>
    <mergeCell ref="A29:D29"/>
    <mergeCell ref="A21:D21"/>
    <mergeCell ref="A22:D22"/>
    <mergeCell ref="A23:D23"/>
    <mergeCell ref="A24:D24"/>
    <mergeCell ref="A25:D25"/>
    <mergeCell ref="A26:D26"/>
    <mergeCell ref="B1:F1"/>
    <mergeCell ref="A2:F2"/>
    <mergeCell ref="A6:F6"/>
    <mergeCell ref="A17:C17"/>
    <mergeCell ref="A19:D19"/>
    <mergeCell ref="A20:D20"/>
  </mergeCells>
  <dataValidations count="1">
    <dataValidation type="list" allowBlank="1" showInputMessage="1" showErrorMessage="1" promptTitle="Country selection" prompt="Please select the country code for this project participant." sqref="A4 A8:A16">
      <formula1>'LIFE 2009 - Form FC'!$A$44:$A$70</formula1>
      <formula2>0</formula2>
    </dataValidation>
  </dataValidations>
  <printOptions/>
  <pageMargins left="0.75" right="0.75" top="1" bottom="1" header="0.5" footer="0.5118055555555555"/>
  <pageSetup fitToHeight="1" fitToWidth="1" horizontalDpi="300" verticalDpi="300" orientation="portrait" paperSize="9"/>
  <headerFooter alignWithMargins="0">
    <oddHeader>&amp;L&amp;12LIFE+ 2009 - Financial Forms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110"/>
  <sheetViews>
    <sheetView tabSelected="1" zoomScale="86" zoomScaleNormal="86" zoomScalePageLayoutView="0" workbookViewId="0" topLeftCell="A1">
      <pane ySplit="5" topLeftCell="A81" activePane="bottomLeft" state="frozen"/>
      <selection pane="topLeft" activeCell="A1" sqref="A1"/>
      <selection pane="bottomLeft" activeCell="H108" sqref="H108"/>
    </sheetView>
  </sheetViews>
  <sheetFormatPr defaultColWidth="9.140625" defaultRowHeight="12.75"/>
  <cols>
    <col min="1" max="1" width="6.28125" style="0" customWidth="1"/>
    <col min="2" max="2" width="6.8515625" style="0" customWidth="1"/>
    <col min="3" max="3" width="28.7109375" style="0" customWidth="1"/>
    <col min="4" max="4" width="33.00390625" style="0" customWidth="1"/>
    <col min="5" max="5" width="13.28125" style="0" customWidth="1"/>
    <col min="6" max="6" width="12.8515625" style="0" customWidth="1"/>
    <col min="7" max="7" width="22.421875" style="0" customWidth="1"/>
    <col min="8" max="8" width="12.00390625" style="0" customWidth="1"/>
    <col min="9" max="9" width="13.00390625" style="0" customWidth="1"/>
  </cols>
  <sheetData>
    <row r="1" spans="1:9" s="13" customFormat="1" ht="18">
      <c r="A1" s="46" t="s">
        <v>156</v>
      </c>
      <c r="B1" s="46"/>
      <c r="D1" s="138" t="str">
        <f>'Cover Page'!A21</f>
        <v>Proposal acronym: ARCTOS</v>
      </c>
      <c r="E1" s="138"/>
      <c r="F1" s="138"/>
      <c r="G1" s="138"/>
      <c r="H1" s="138"/>
      <c r="I1" s="138"/>
    </row>
    <row r="2" spans="1:9" ht="18" customHeight="1">
      <c r="A2" s="139" t="s">
        <v>157</v>
      </c>
      <c r="B2" s="139"/>
      <c r="C2" s="139"/>
      <c r="D2" s="139"/>
      <c r="E2" s="139"/>
      <c r="F2" s="139"/>
      <c r="G2" s="139"/>
      <c r="H2" s="139"/>
      <c r="I2" s="139"/>
    </row>
    <row r="4" spans="1:9" ht="30" customHeight="1">
      <c r="A4" s="17"/>
      <c r="B4" s="17"/>
      <c r="C4" s="140" t="s">
        <v>158</v>
      </c>
      <c r="D4" s="140"/>
      <c r="E4" s="79" t="s">
        <v>159</v>
      </c>
      <c r="F4" s="79" t="s">
        <v>160</v>
      </c>
      <c r="G4" s="79" t="s">
        <v>161</v>
      </c>
      <c r="H4" s="79" t="s">
        <v>162</v>
      </c>
      <c r="I4" s="80"/>
    </row>
    <row r="5" spans="1:9" ht="207.75">
      <c r="A5" s="81" t="s">
        <v>163</v>
      </c>
      <c r="B5" s="82" t="s">
        <v>62</v>
      </c>
      <c r="C5" s="82" t="s">
        <v>164</v>
      </c>
      <c r="D5" s="82" t="s">
        <v>165</v>
      </c>
      <c r="E5" s="81" t="s">
        <v>166</v>
      </c>
      <c r="F5" s="81" t="s">
        <v>167</v>
      </c>
      <c r="G5" s="81" t="s">
        <v>168</v>
      </c>
      <c r="H5" s="81" t="s">
        <v>169</v>
      </c>
      <c r="I5" s="81" t="s">
        <v>170</v>
      </c>
    </row>
    <row r="6" spans="1:9" ht="28.5">
      <c r="A6" s="83">
        <v>1</v>
      </c>
      <c r="B6" s="83" t="s">
        <v>75</v>
      </c>
      <c r="C6" s="84" t="s">
        <v>171</v>
      </c>
      <c r="D6" s="84" t="s">
        <v>172</v>
      </c>
      <c r="E6" s="84">
        <f>+3020/20</f>
        <v>151</v>
      </c>
      <c r="F6" s="85">
        <v>132.45</v>
      </c>
      <c r="G6" s="85">
        <f>+F6/20</f>
        <v>6.6225</v>
      </c>
      <c r="H6" s="86">
        <f>ROUND(E6*F6,0)</f>
        <v>20000</v>
      </c>
      <c r="I6" s="87">
        <f>H6/$H$106</f>
        <v>0.01530522834252795</v>
      </c>
    </row>
    <row r="7" spans="1:9" s="88" customFormat="1" ht="57">
      <c r="A7" s="83">
        <v>1</v>
      </c>
      <c r="B7" s="83" t="s">
        <v>81</v>
      </c>
      <c r="C7" s="84" t="s">
        <v>171</v>
      </c>
      <c r="D7" s="84" t="s">
        <v>173</v>
      </c>
      <c r="E7" s="84">
        <f>+3020/20</f>
        <v>151</v>
      </c>
      <c r="F7" s="85">
        <v>63.91</v>
      </c>
      <c r="G7" s="85">
        <f>+F7/20</f>
        <v>3.1955</v>
      </c>
      <c r="H7" s="86">
        <f>ROUND(E7*F7,0)</f>
        <v>9650</v>
      </c>
      <c r="I7" s="87">
        <f aca="true" t="shared" si="0" ref="I7:I70">H7/$H$106</f>
        <v>0.0073847726752697355</v>
      </c>
    </row>
    <row r="8" spans="1:9" s="88" customFormat="1" ht="28.5">
      <c r="A8" s="83">
        <v>1</v>
      </c>
      <c r="B8" s="83" t="s">
        <v>107</v>
      </c>
      <c r="C8" s="84" t="s">
        <v>171</v>
      </c>
      <c r="D8" s="84" t="s">
        <v>174</v>
      </c>
      <c r="E8" s="84">
        <v>130</v>
      </c>
      <c r="F8" s="85">
        <v>39</v>
      </c>
      <c r="G8" s="85">
        <f>+F8/20</f>
        <v>1.95</v>
      </c>
      <c r="H8" s="86">
        <f>ROUND(E8*F8,0)</f>
        <v>5070</v>
      </c>
      <c r="I8" s="87">
        <f t="shared" si="0"/>
        <v>0.0038798753848308352</v>
      </c>
    </row>
    <row r="9" spans="1:9" s="88" customFormat="1" ht="28.5">
      <c r="A9" s="83">
        <v>1</v>
      </c>
      <c r="B9" s="83" t="s">
        <v>113</v>
      </c>
      <c r="C9" s="84" t="s">
        <v>171</v>
      </c>
      <c r="D9" s="84" t="s">
        <v>174</v>
      </c>
      <c r="E9" s="84">
        <v>130</v>
      </c>
      <c r="F9" s="85">
        <v>400</v>
      </c>
      <c r="G9" s="85">
        <f aca="true" t="shared" si="1" ref="G9:G36">+F9/20</f>
        <v>20</v>
      </c>
      <c r="H9" s="86">
        <f aca="true" t="shared" si="2" ref="H9:H40">ROUND(E9*F9,0)</f>
        <v>52000</v>
      </c>
      <c r="I9" s="87">
        <f t="shared" si="0"/>
        <v>0.03979359369057267</v>
      </c>
    </row>
    <row r="10" spans="1:9" s="88" customFormat="1" ht="28.5">
      <c r="A10" s="83">
        <v>1</v>
      </c>
      <c r="B10" s="83" t="s">
        <v>113</v>
      </c>
      <c r="C10" s="84" t="s">
        <v>171</v>
      </c>
      <c r="D10" s="84" t="s">
        <v>175</v>
      </c>
      <c r="E10" s="84">
        <v>110</v>
      </c>
      <c r="F10" s="85">
        <v>400</v>
      </c>
      <c r="G10" s="85">
        <f t="shared" si="1"/>
        <v>20</v>
      </c>
      <c r="H10" s="86">
        <f t="shared" si="2"/>
        <v>44000</v>
      </c>
      <c r="I10" s="87">
        <f t="shared" si="0"/>
        <v>0.03367150235356149</v>
      </c>
    </row>
    <row r="11" spans="1:9" s="88" customFormat="1" ht="42.75">
      <c r="A11" s="83">
        <v>1</v>
      </c>
      <c r="B11" s="83" t="s">
        <v>95</v>
      </c>
      <c r="C11" s="84" t="s">
        <v>171</v>
      </c>
      <c r="D11" s="84" t="s">
        <v>176</v>
      </c>
      <c r="E11" s="84">
        <v>105</v>
      </c>
      <c r="F11" s="85">
        <v>190.48</v>
      </c>
      <c r="G11" s="85">
        <f t="shared" si="1"/>
        <v>9.524</v>
      </c>
      <c r="H11" s="86">
        <f>ROUND(E11*F11,0)</f>
        <v>20000</v>
      </c>
      <c r="I11" s="87">
        <f t="shared" si="0"/>
        <v>0.01530522834252795</v>
      </c>
    </row>
    <row r="12" spans="1:9" s="88" customFormat="1" ht="42.75">
      <c r="A12" s="83">
        <v>1</v>
      </c>
      <c r="B12" s="83" t="s">
        <v>121</v>
      </c>
      <c r="C12" s="84" t="s">
        <v>171</v>
      </c>
      <c r="D12" s="84" t="s">
        <v>176</v>
      </c>
      <c r="E12" s="84">
        <v>105</v>
      </c>
      <c r="F12" s="85">
        <v>261.9</v>
      </c>
      <c r="G12" s="85">
        <f t="shared" si="1"/>
        <v>13.094999999999999</v>
      </c>
      <c r="H12" s="86">
        <f t="shared" si="2"/>
        <v>27500</v>
      </c>
      <c r="I12" s="87">
        <f t="shared" si="0"/>
        <v>0.02104468897097593</v>
      </c>
    </row>
    <row r="13" spans="1:9" s="88" customFormat="1" ht="42.75">
      <c r="A13" s="83">
        <v>1</v>
      </c>
      <c r="B13" s="83" t="s">
        <v>125</v>
      </c>
      <c r="C13" s="84" t="s">
        <v>171</v>
      </c>
      <c r="D13" s="84" t="s">
        <v>176</v>
      </c>
      <c r="E13" s="84">
        <v>105</v>
      </c>
      <c r="F13" s="85">
        <v>261.9</v>
      </c>
      <c r="G13" s="85">
        <f t="shared" si="1"/>
        <v>13.094999999999999</v>
      </c>
      <c r="H13" s="86">
        <f>ROUND(E13*F13,0)</f>
        <v>27500</v>
      </c>
      <c r="I13" s="87">
        <f t="shared" si="0"/>
        <v>0.02104468897097593</v>
      </c>
    </row>
    <row r="14" spans="1:9" s="88" customFormat="1" ht="42.75">
      <c r="A14" s="83">
        <v>1</v>
      </c>
      <c r="B14" s="83" t="s">
        <v>113</v>
      </c>
      <c r="C14" s="84" t="s">
        <v>177</v>
      </c>
      <c r="D14" s="84" t="s">
        <v>178</v>
      </c>
      <c r="E14" s="84">
        <f>+20*8</f>
        <v>160</v>
      </c>
      <c r="F14" s="85">
        <f>+160*4</f>
        <v>640</v>
      </c>
      <c r="G14" s="85">
        <f t="shared" si="1"/>
        <v>32</v>
      </c>
      <c r="H14" s="86">
        <f t="shared" si="2"/>
        <v>102400</v>
      </c>
      <c r="I14" s="87">
        <f t="shared" si="0"/>
        <v>0.0783627691137431</v>
      </c>
    </row>
    <row r="15" spans="1:9" s="88" customFormat="1" ht="71.25">
      <c r="A15" s="83">
        <v>2</v>
      </c>
      <c r="B15" s="83" t="s">
        <v>113</v>
      </c>
      <c r="C15" s="84" t="s">
        <v>179</v>
      </c>
      <c r="D15" s="84" t="s">
        <v>180</v>
      </c>
      <c r="E15" s="84">
        <f>35*8</f>
        <v>280</v>
      </c>
      <c r="F15" s="85">
        <v>50</v>
      </c>
      <c r="G15" s="85">
        <f t="shared" si="1"/>
        <v>2.5</v>
      </c>
      <c r="H15" s="86">
        <f t="shared" si="2"/>
        <v>14000</v>
      </c>
      <c r="I15" s="87">
        <f t="shared" si="0"/>
        <v>0.010713659839769565</v>
      </c>
    </row>
    <row r="16" spans="1:9" s="88" customFormat="1" ht="28.5">
      <c r="A16" s="83">
        <v>2</v>
      </c>
      <c r="B16" s="83" t="s">
        <v>113</v>
      </c>
      <c r="C16" s="84" t="s">
        <v>171</v>
      </c>
      <c r="D16" s="84" t="s">
        <v>181</v>
      </c>
      <c r="E16" s="84">
        <v>210</v>
      </c>
      <c r="F16" s="85">
        <v>320</v>
      </c>
      <c r="G16" s="85">
        <f t="shared" si="1"/>
        <v>16</v>
      </c>
      <c r="H16" s="86">
        <f t="shared" si="2"/>
        <v>67200</v>
      </c>
      <c r="I16" s="87">
        <f t="shared" si="0"/>
        <v>0.05142556723089391</v>
      </c>
    </row>
    <row r="17" spans="1:9" s="88" customFormat="1" ht="28.5">
      <c r="A17" s="83">
        <v>2</v>
      </c>
      <c r="B17" s="83" t="s">
        <v>113</v>
      </c>
      <c r="C17" s="84" t="s">
        <v>171</v>
      </c>
      <c r="D17" s="84" t="s">
        <v>182</v>
      </c>
      <c r="E17" s="84">
        <v>210</v>
      </c>
      <c r="F17" s="85">
        <v>180</v>
      </c>
      <c r="G17" s="85">
        <f t="shared" si="1"/>
        <v>9</v>
      </c>
      <c r="H17" s="86">
        <f t="shared" si="2"/>
        <v>37800</v>
      </c>
      <c r="I17" s="87">
        <f t="shared" si="0"/>
        <v>0.028926881567377823</v>
      </c>
    </row>
    <row r="18" spans="1:9" s="88" customFormat="1" ht="42.75">
      <c r="A18" s="83">
        <v>2</v>
      </c>
      <c r="B18" s="83" t="s">
        <v>77</v>
      </c>
      <c r="C18" s="84" t="s">
        <v>183</v>
      </c>
      <c r="D18" s="84" t="s">
        <v>184</v>
      </c>
      <c r="E18" s="84">
        <f aca="true" t="shared" si="3" ref="E18:E27">+18*8</f>
        <v>144</v>
      </c>
      <c r="F18" s="85">
        <v>70</v>
      </c>
      <c r="G18" s="85">
        <f t="shared" si="1"/>
        <v>3.5</v>
      </c>
      <c r="H18" s="86">
        <f t="shared" si="2"/>
        <v>10080</v>
      </c>
      <c r="I18" s="87">
        <f t="shared" si="0"/>
        <v>0.007713835084634087</v>
      </c>
    </row>
    <row r="19" spans="1:9" s="88" customFormat="1" ht="57">
      <c r="A19" s="83">
        <v>2</v>
      </c>
      <c r="B19" s="83" t="s">
        <v>91</v>
      </c>
      <c r="C19" s="84" t="s">
        <v>183</v>
      </c>
      <c r="D19" s="84" t="s">
        <v>185</v>
      </c>
      <c r="E19" s="84">
        <f t="shared" si="3"/>
        <v>144</v>
      </c>
      <c r="F19" s="85">
        <v>92.1</v>
      </c>
      <c r="G19" s="85">
        <f t="shared" si="1"/>
        <v>4.6049999999999995</v>
      </c>
      <c r="H19" s="86">
        <f t="shared" si="2"/>
        <v>13262</v>
      </c>
      <c r="I19" s="87">
        <f t="shared" si="0"/>
        <v>0.010148896913930283</v>
      </c>
    </row>
    <row r="20" spans="1:9" s="88" customFormat="1" ht="57">
      <c r="A20" s="83">
        <v>2</v>
      </c>
      <c r="B20" s="83" t="s">
        <v>99</v>
      </c>
      <c r="C20" s="84" t="s">
        <v>183</v>
      </c>
      <c r="D20" s="84" t="s">
        <v>186</v>
      </c>
      <c r="E20" s="84">
        <f t="shared" si="3"/>
        <v>144</v>
      </c>
      <c r="F20" s="85">
        <v>91</v>
      </c>
      <c r="G20" s="85">
        <f t="shared" si="1"/>
        <v>4.55</v>
      </c>
      <c r="H20" s="86">
        <f>ROUND(E20*F20,0)</f>
        <v>13104</v>
      </c>
      <c r="I20" s="87">
        <f t="shared" si="0"/>
        <v>0.010027985610024312</v>
      </c>
    </row>
    <row r="21" spans="1:9" s="88" customFormat="1" ht="71.25">
      <c r="A21" s="83">
        <v>2</v>
      </c>
      <c r="B21" s="83" t="s">
        <v>101</v>
      </c>
      <c r="C21" s="84" t="s">
        <v>183</v>
      </c>
      <c r="D21" s="84" t="s">
        <v>187</v>
      </c>
      <c r="E21" s="84">
        <f t="shared" si="3"/>
        <v>144</v>
      </c>
      <c r="F21" s="85">
        <v>106</v>
      </c>
      <c r="G21" s="85">
        <f t="shared" si="1"/>
        <v>5.3</v>
      </c>
      <c r="H21" s="86">
        <f>ROUND(E21*F21,0)</f>
        <v>15264</v>
      </c>
      <c r="I21" s="87">
        <f t="shared" si="0"/>
        <v>0.01168095027101733</v>
      </c>
    </row>
    <row r="22" spans="1:9" s="88" customFormat="1" ht="57">
      <c r="A22" s="83">
        <v>2</v>
      </c>
      <c r="B22" s="83" t="s">
        <v>103</v>
      </c>
      <c r="C22" s="84" t="s">
        <v>183</v>
      </c>
      <c r="D22" s="84" t="s">
        <v>188</v>
      </c>
      <c r="E22" s="84">
        <f t="shared" si="3"/>
        <v>144</v>
      </c>
      <c r="F22" s="85">
        <v>80</v>
      </c>
      <c r="G22" s="85">
        <f t="shared" si="1"/>
        <v>4</v>
      </c>
      <c r="H22" s="86">
        <f>ROUND(E22*F22,0)</f>
        <v>11520</v>
      </c>
      <c r="I22" s="87">
        <f t="shared" si="0"/>
        <v>0.008815811525296098</v>
      </c>
    </row>
    <row r="23" spans="1:9" s="88" customFormat="1" ht="57">
      <c r="A23" s="83">
        <v>2</v>
      </c>
      <c r="B23" s="83" t="s">
        <v>111</v>
      </c>
      <c r="C23" s="84" t="s">
        <v>183</v>
      </c>
      <c r="D23" s="84" t="s">
        <v>189</v>
      </c>
      <c r="E23" s="84">
        <f t="shared" si="3"/>
        <v>144</v>
      </c>
      <c r="F23" s="85">
        <v>91.43</v>
      </c>
      <c r="G23" s="85">
        <f t="shared" si="1"/>
        <v>4.5715</v>
      </c>
      <c r="H23" s="86">
        <f>ROUND(E23*F23,0)</f>
        <v>13166</v>
      </c>
      <c r="I23" s="87">
        <f t="shared" si="0"/>
        <v>0.010075431817886149</v>
      </c>
    </row>
    <row r="24" spans="1:9" s="88" customFormat="1" ht="42.75">
      <c r="A24" s="83">
        <v>2</v>
      </c>
      <c r="B24" s="83" t="s">
        <v>77</v>
      </c>
      <c r="C24" s="84" t="s">
        <v>183</v>
      </c>
      <c r="D24" s="84" t="s">
        <v>190</v>
      </c>
      <c r="E24" s="84">
        <f t="shared" si="3"/>
        <v>144</v>
      </c>
      <c r="F24" s="85">
        <v>20.28</v>
      </c>
      <c r="G24" s="85">
        <f t="shared" si="1"/>
        <v>1.014</v>
      </c>
      <c r="H24" s="86">
        <f>ROUND(E24*F24,0)</f>
        <v>2920</v>
      </c>
      <c r="I24" s="87">
        <f t="shared" si="0"/>
        <v>0.0022345633380090805</v>
      </c>
    </row>
    <row r="25" spans="1:9" s="88" customFormat="1" ht="57">
      <c r="A25" s="83">
        <v>2</v>
      </c>
      <c r="B25" s="83" t="s">
        <v>91</v>
      </c>
      <c r="C25" s="84" t="s">
        <v>183</v>
      </c>
      <c r="D25" s="84" t="s">
        <v>191</v>
      </c>
      <c r="E25" s="84">
        <f t="shared" si="3"/>
        <v>144</v>
      </c>
      <c r="F25" s="85">
        <v>106</v>
      </c>
      <c r="G25" s="85">
        <f t="shared" si="1"/>
        <v>5.3</v>
      </c>
      <c r="H25" s="86">
        <f t="shared" si="2"/>
        <v>15264</v>
      </c>
      <c r="I25" s="87">
        <f t="shared" si="0"/>
        <v>0.01168095027101733</v>
      </c>
    </row>
    <row r="26" spans="1:9" s="88" customFormat="1" ht="57">
      <c r="A26" s="83">
        <v>2</v>
      </c>
      <c r="B26" s="83" t="s">
        <v>99</v>
      </c>
      <c r="C26" s="84" t="s">
        <v>183</v>
      </c>
      <c r="D26" s="84" t="s">
        <v>192</v>
      </c>
      <c r="E26" s="84">
        <f t="shared" si="3"/>
        <v>144</v>
      </c>
      <c r="F26" s="85">
        <v>91</v>
      </c>
      <c r="G26" s="85">
        <f t="shared" si="1"/>
        <v>4.55</v>
      </c>
      <c r="H26" s="86">
        <f t="shared" si="2"/>
        <v>13104</v>
      </c>
      <c r="I26" s="87">
        <f t="shared" si="0"/>
        <v>0.010027985610024312</v>
      </c>
    </row>
    <row r="27" spans="1:9" s="88" customFormat="1" ht="71.25">
      <c r="A27" s="83">
        <v>2</v>
      </c>
      <c r="B27" s="83" t="s">
        <v>101</v>
      </c>
      <c r="C27" s="84" t="s">
        <v>183</v>
      </c>
      <c r="D27" s="84" t="s">
        <v>193</v>
      </c>
      <c r="E27" s="84">
        <f t="shared" si="3"/>
        <v>144</v>
      </c>
      <c r="F27" s="85">
        <v>106</v>
      </c>
      <c r="G27" s="85">
        <f t="shared" si="1"/>
        <v>5.3</v>
      </c>
      <c r="H27" s="86">
        <f t="shared" si="2"/>
        <v>15264</v>
      </c>
      <c r="I27" s="87">
        <f t="shared" si="0"/>
        <v>0.01168095027101733</v>
      </c>
    </row>
    <row r="28" spans="1:9" s="88" customFormat="1" ht="42.75">
      <c r="A28" s="83">
        <v>2</v>
      </c>
      <c r="B28" s="83" t="s">
        <v>99</v>
      </c>
      <c r="C28" s="84" t="s">
        <v>183</v>
      </c>
      <c r="D28" s="84" t="s">
        <v>194</v>
      </c>
      <c r="E28" s="84">
        <f>+17*8</f>
        <v>136</v>
      </c>
      <c r="F28" s="85">
        <v>109.85</v>
      </c>
      <c r="G28" s="85">
        <f t="shared" si="1"/>
        <v>5.4925</v>
      </c>
      <c r="H28" s="86">
        <f>ROUND(E28*F28,0)</f>
        <v>14940</v>
      </c>
      <c r="I28" s="87">
        <f t="shared" si="0"/>
        <v>0.011433005571868379</v>
      </c>
    </row>
    <row r="29" spans="1:9" s="88" customFormat="1" ht="42.75">
      <c r="A29" s="83">
        <v>2</v>
      </c>
      <c r="B29" s="83" t="s">
        <v>101</v>
      </c>
      <c r="C29" s="84" t="s">
        <v>183</v>
      </c>
      <c r="D29" s="84" t="s">
        <v>194</v>
      </c>
      <c r="E29" s="84">
        <f>+17*8</f>
        <v>136</v>
      </c>
      <c r="F29" s="85">
        <v>160</v>
      </c>
      <c r="G29" s="85">
        <f t="shared" si="1"/>
        <v>8</v>
      </c>
      <c r="H29" s="86">
        <f>ROUND(E29*F29,0)</f>
        <v>21760</v>
      </c>
      <c r="I29" s="87">
        <f t="shared" si="0"/>
        <v>0.016652088436670407</v>
      </c>
    </row>
    <row r="30" spans="1:9" s="88" customFormat="1" ht="42.75">
      <c r="A30" s="83">
        <v>2</v>
      </c>
      <c r="B30" s="83" t="s">
        <v>103</v>
      </c>
      <c r="C30" s="84" t="s">
        <v>183</v>
      </c>
      <c r="D30" s="84" t="s">
        <v>194</v>
      </c>
      <c r="E30" s="84">
        <f>+17*8</f>
        <v>136</v>
      </c>
      <c r="F30" s="85">
        <v>22.5</v>
      </c>
      <c r="G30" s="85">
        <f t="shared" si="1"/>
        <v>1.125</v>
      </c>
      <c r="H30" s="86">
        <f t="shared" si="2"/>
        <v>3060</v>
      </c>
      <c r="I30" s="87">
        <f t="shared" si="0"/>
        <v>0.0023416999364067764</v>
      </c>
    </row>
    <row r="31" spans="1:9" s="88" customFormat="1" ht="42.75">
      <c r="A31" s="83">
        <v>2</v>
      </c>
      <c r="B31" s="83" t="s">
        <v>101</v>
      </c>
      <c r="C31" s="84" t="s">
        <v>171</v>
      </c>
      <c r="D31" s="84" t="s">
        <v>195</v>
      </c>
      <c r="E31" s="84">
        <f>+27*8</f>
        <v>216</v>
      </c>
      <c r="F31" s="85">
        <v>40</v>
      </c>
      <c r="G31" s="85">
        <f t="shared" si="1"/>
        <v>2</v>
      </c>
      <c r="H31" s="86">
        <f>ROUND(E31*F31,0)</f>
        <v>8640</v>
      </c>
      <c r="I31" s="87">
        <f t="shared" si="0"/>
        <v>0.006611858643972074</v>
      </c>
    </row>
    <row r="32" spans="1:9" s="88" customFormat="1" ht="42.75">
      <c r="A32" s="83">
        <v>2</v>
      </c>
      <c r="B32" s="83" t="s">
        <v>99</v>
      </c>
      <c r="C32" s="84" t="s">
        <v>171</v>
      </c>
      <c r="D32" s="84" t="s">
        <v>196</v>
      </c>
      <c r="E32" s="84">
        <f>+17*8</f>
        <v>136</v>
      </c>
      <c r="F32" s="85">
        <v>40</v>
      </c>
      <c r="G32" s="85">
        <f t="shared" si="1"/>
        <v>2</v>
      </c>
      <c r="H32" s="86">
        <f t="shared" si="2"/>
        <v>5440</v>
      </c>
      <c r="I32" s="87">
        <f t="shared" si="0"/>
        <v>0.004163022109167602</v>
      </c>
    </row>
    <row r="33" spans="1:9" s="88" customFormat="1" ht="28.5">
      <c r="A33" s="83">
        <v>2</v>
      </c>
      <c r="B33" s="83" t="s">
        <v>101</v>
      </c>
      <c r="C33" s="84" t="s">
        <v>171</v>
      </c>
      <c r="D33" s="84" t="s">
        <v>197</v>
      </c>
      <c r="E33" s="84">
        <f>+17*8</f>
        <v>136</v>
      </c>
      <c r="F33" s="85">
        <v>59.25</v>
      </c>
      <c r="G33" s="85">
        <f t="shared" si="1"/>
        <v>2.9625</v>
      </c>
      <c r="H33" s="86">
        <f>ROUND(E33*F33,0)</f>
        <v>8058</v>
      </c>
      <c r="I33" s="87">
        <f t="shared" si="0"/>
        <v>0.006166476499204511</v>
      </c>
    </row>
    <row r="34" spans="1:9" s="88" customFormat="1" ht="28.5">
      <c r="A34" s="83">
        <v>2</v>
      </c>
      <c r="B34" s="83" t="s">
        <v>103</v>
      </c>
      <c r="C34" s="84" t="s">
        <v>171</v>
      </c>
      <c r="D34" s="84" t="s">
        <v>197</v>
      </c>
      <c r="E34" s="84">
        <f>+17*8</f>
        <v>136</v>
      </c>
      <c r="F34" s="85">
        <v>40</v>
      </c>
      <c r="G34" s="85">
        <f t="shared" si="1"/>
        <v>2</v>
      </c>
      <c r="H34" s="86">
        <f>ROUND(E34*F34,0)</f>
        <v>5440</v>
      </c>
      <c r="I34" s="87">
        <f t="shared" si="0"/>
        <v>0.004163022109167602</v>
      </c>
    </row>
    <row r="35" spans="1:9" s="88" customFormat="1" ht="42.75">
      <c r="A35" s="83">
        <v>2</v>
      </c>
      <c r="B35" s="83" t="s">
        <v>113</v>
      </c>
      <c r="C35" s="84" t="s">
        <v>171</v>
      </c>
      <c r="D35" s="84" t="s">
        <v>198</v>
      </c>
      <c r="E35" s="84">
        <f>+36*8</f>
        <v>288</v>
      </c>
      <c r="F35" s="85">
        <f>+20*4</f>
        <v>80</v>
      </c>
      <c r="G35" s="85">
        <f t="shared" si="1"/>
        <v>4</v>
      </c>
      <c r="H35" s="86">
        <f t="shared" si="2"/>
        <v>23040</v>
      </c>
      <c r="I35" s="87">
        <f t="shared" si="0"/>
        <v>0.017631623050592196</v>
      </c>
    </row>
    <row r="36" spans="1:9" s="88" customFormat="1" ht="28.5">
      <c r="A36" s="83">
        <v>2</v>
      </c>
      <c r="B36" s="83" t="s">
        <v>113</v>
      </c>
      <c r="C36" s="84" t="s">
        <v>171</v>
      </c>
      <c r="D36" s="84" t="s">
        <v>199</v>
      </c>
      <c r="E36" s="84">
        <f>26*8</f>
        <v>208</v>
      </c>
      <c r="F36" s="85">
        <f>20*6</f>
        <v>120</v>
      </c>
      <c r="G36" s="85">
        <f t="shared" si="1"/>
        <v>6</v>
      </c>
      <c r="H36" s="86">
        <f t="shared" si="2"/>
        <v>24960</v>
      </c>
      <c r="I36" s="87">
        <f t="shared" si="0"/>
        <v>0.01910092497147488</v>
      </c>
    </row>
    <row r="37" spans="1:9" s="88" customFormat="1" ht="28.5">
      <c r="A37" s="83">
        <v>3</v>
      </c>
      <c r="B37" s="83" t="s">
        <v>83</v>
      </c>
      <c r="C37" s="84" t="s">
        <v>200</v>
      </c>
      <c r="D37" s="84" t="s">
        <v>201</v>
      </c>
      <c r="E37" s="84">
        <v>90.95</v>
      </c>
      <c r="F37" s="85">
        <v>107</v>
      </c>
      <c r="G37" s="85">
        <v>10</v>
      </c>
      <c r="H37" s="86">
        <f t="shared" si="2"/>
        <v>9732</v>
      </c>
      <c r="I37" s="87">
        <f t="shared" si="0"/>
        <v>0.0074475241114741</v>
      </c>
    </row>
    <row r="38" spans="1:9" s="88" customFormat="1" ht="28.5">
      <c r="A38" s="83">
        <v>3</v>
      </c>
      <c r="B38" s="83" t="s">
        <v>83</v>
      </c>
      <c r="C38" s="84" t="s">
        <v>171</v>
      </c>
      <c r="D38" s="84" t="s">
        <v>201</v>
      </c>
      <c r="E38" s="84">
        <v>64.74</v>
      </c>
      <c r="F38" s="85">
        <v>80.06</v>
      </c>
      <c r="G38" s="85">
        <v>6</v>
      </c>
      <c r="H38" s="86">
        <f t="shared" si="2"/>
        <v>5183</v>
      </c>
      <c r="I38" s="87">
        <f t="shared" si="0"/>
        <v>0.003966349924966118</v>
      </c>
    </row>
    <row r="39" spans="1:9" s="88" customFormat="1" ht="42.75">
      <c r="A39" s="83">
        <v>3</v>
      </c>
      <c r="B39" s="83" t="s">
        <v>89</v>
      </c>
      <c r="C39" s="84" t="s">
        <v>202</v>
      </c>
      <c r="D39" s="84" t="s">
        <v>203</v>
      </c>
      <c r="E39" s="84">
        <v>64.74</v>
      </c>
      <c r="F39" s="85">
        <v>504</v>
      </c>
      <c r="G39" s="85">
        <v>24</v>
      </c>
      <c r="H39" s="86">
        <f t="shared" si="2"/>
        <v>32629</v>
      </c>
      <c r="I39" s="87">
        <f t="shared" si="0"/>
        <v>0.024969714779417222</v>
      </c>
    </row>
    <row r="40" spans="1:9" s="88" customFormat="1" ht="28.5">
      <c r="A40" s="83">
        <v>3</v>
      </c>
      <c r="B40" s="83" t="s">
        <v>89</v>
      </c>
      <c r="C40" s="84" t="s">
        <v>200</v>
      </c>
      <c r="D40" s="84" t="s">
        <v>204</v>
      </c>
      <c r="E40" s="84">
        <v>90.95</v>
      </c>
      <c r="F40" s="85">
        <v>210</v>
      </c>
      <c r="G40" s="85">
        <v>10</v>
      </c>
      <c r="H40" s="86">
        <f t="shared" si="2"/>
        <v>19100</v>
      </c>
      <c r="I40" s="87">
        <f t="shared" si="0"/>
        <v>0.014616493067114192</v>
      </c>
    </row>
    <row r="41" spans="1:9" s="88" customFormat="1" ht="28.5">
      <c r="A41" s="83">
        <v>3</v>
      </c>
      <c r="B41" s="83" t="s">
        <v>97</v>
      </c>
      <c r="C41" s="84" t="s">
        <v>202</v>
      </c>
      <c r="D41" s="84" t="s">
        <v>205</v>
      </c>
      <c r="E41" s="84">
        <v>64.74</v>
      </c>
      <c r="F41" s="85">
        <v>252</v>
      </c>
      <c r="G41" s="85">
        <v>12</v>
      </c>
      <c r="H41" s="86">
        <f aca="true" t="shared" si="4" ref="H41:H67">ROUND(E41*F41,0)</f>
        <v>16314</v>
      </c>
      <c r="I41" s="87">
        <f t="shared" si="0"/>
        <v>0.012484474759000047</v>
      </c>
    </row>
    <row r="42" spans="1:9" s="88" customFormat="1" ht="28.5">
      <c r="A42" s="83">
        <v>3</v>
      </c>
      <c r="B42" s="83" t="s">
        <v>97</v>
      </c>
      <c r="C42" s="84" t="s">
        <v>200</v>
      </c>
      <c r="D42" s="84" t="s">
        <v>206</v>
      </c>
      <c r="E42" s="84">
        <v>90.95</v>
      </c>
      <c r="F42" s="85">
        <v>168</v>
      </c>
      <c r="G42" s="85">
        <v>8</v>
      </c>
      <c r="H42" s="86">
        <f t="shared" si="4"/>
        <v>15280</v>
      </c>
      <c r="I42" s="87">
        <f t="shared" si="0"/>
        <v>0.011693194453691354</v>
      </c>
    </row>
    <row r="43" spans="1:9" s="88" customFormat="1" ht="28.5">
      <c r="A43" s="83">
        <v>3</v>
      </c>
      <c r="B43" s="83" t="s">
        <v>97</v>
      </c>
      <c r="C43" s="84" t="s">
        <v>171</v>
      </c>
      <c r="D43" s="84" t="s">
        <v>206</v>
      </c>
      <c r="E43" s="84">
        <v>64.74</v>
      </c>
      <c r="F43" s="85">
        <v>168</v>
      </c>
      <c r="G43" s="85">
        <v>8</v>
      </c>
      <c r="H43" s="86">
        <f t="shared" si="4"/>
        <v>10876</v>
      </c>
      <c r="I43" s="87">
        <f t="shared" si="0"/>
        <v>0.0083229831726667</v>
      </c>
    </row>
    <row r="44" spans="1:9" s="88" customFormat="1" ht="42.75">
      <c r="A44" s="83">
        <v>4</v>
      </c>
      <c r="B44" s="83" t="s">
        <v>73</v>
      </c>
      <c r="C44" s="84" t="s">
        <v>171</v>
      </c>
      <c r="D44" s="84" t="s">
        <v>207</v>
      </c>
      <c r="E44" s="84">
        <v>648</v>
      </c>
      <c r="F44" s="85">
        <v>20</v>
      </c>
      <c r="G44" s="85">
        <f aca="true" t="shared" si="5" ref="G44:G56">+F44/20</f>
        <v>1</v>
      </c>
      <c r="H44" s="86">
        <f t="shared" si="4"/>
        <v>12960</v>
      </c>
      <c r="I44" s="87">
        <f t="shared" si="0"/>
        <v>0.009917787965958111</v>
      </c>
    </row>
    <row r="45" spans="1:9" s="88" customFormat="1" ht="42.75">
      <c r="A45" s="83">
        <v>4</v>
      </c>
      <c r="B45" s="83" t="s">
        <v>73</v>
      </c>
      <c r="C45" s="84" t="s">
        <v>171</v>
      </c>
      <c r="D45" s="84" t="s">
        <v>208</v>
      </c>
      <c r="E45" s="84">
        <v>240</v>
      </c>
      <c r="F45" s="85">
        <v>30</v>
      </c>
      <c r="G45" s="85">
        <f t="shared" si="5"/>
        <v>1.5</v>
      </c>
      <c r="H45" s="86">
        <f t="shared" si="4"/>
        <v>7200</v>
      </c>
      <c r="I45" s="87">
        <f t="shared" si="0"/>
        <v>0.005509882203310062</v>
      </c>
    </row>
    <row r="46" spans="1:9" s="88" customFormat="1" ht="28.5">
      <c r="A46" s="83">
        <v>4</v>
      </c>
      <c r="B46" s="83" t="s">
        <v>75</v>
      </c>
      <c r="C46" s="84" t="s">
        <v>171</v>
      </c>
      <c r="D46" s="84" t="s">
        <v>209</v>
      </c>
      <c r="E46" s="84">
        <v>648</v>
      </c>
      <c r="F46" s="85">
        <v>20</v>
      </c>
      <c r="G46" s="85">
        <f t="shared" si="5"/>
        <v>1</v>
      </c>
      <c r="H46" s="86">
        <f t="shared" si="4"/>
        <v>12960</v>
      </c>
      <c r="I46" s="87">
        <f t="shared" si="0"/>
        <v>0.009917787965958111</v>
      </c>
    </row>
    <row r="47" spans="1:9" s="88" customFormat="1" ht="28.5">
      <c r="A47" s="83">
        <v>4</v>
      </c>
      <c r="B47" s="83" t="s">
        <v>75</v>
      </c>
      <c r="C47" s="84" t="s">
        <v>171</v>
      </c>
      <c r="D47" s="84" t="s">
        <v>210</v>
      </c>
      <c r="E47" s="84">
        <v>240</v>
      </c>
      <c r="F47" s="85">
        <v>30</v>
      </c>
      <c r="G47" s="85">
        <f t="shared" si="5"/>
        <v>1.5</v>
      </c>
      <c r="H47" s="86">
        <f t="shared" si="4"/>
        <v>7200</v>
      </c>
      <c r="I47" s="87">
        <f t="shared" si="0"/>
        <v>0.005509882203310062</v>
      </c>
    </row>
    <row r="48" spans="1:9" s="88" customFormat="1" ht="28.5">
      <c r="A48" s="83">
        <v>4</v>
      </c>
      <c r="B48" s="83" t="s">
        <v>113</v>
      </c>
      <c r="C48" s="84" t="s">
        <v>171</v>
      </c>
      <c r="D48" s="84" t="s">
        <v>211</v>
      </c>
      <c r="E48" s="84">
        <v>648</v>
      </c>
      <c r="F48" s="85">
        <v>20</v>
      </c>
      <c r="G48" s="85">
        <f t="shared" si="5"/>
        <v>1</v>
      </c>
      <c r="H48" s="86">
        <f t="shared" si="4"/>
        <v>12960</v>
      </c>
      <c r="I48" s="87">
        <f t="shared" si="0"/>
        <v>0.009917787965958111</v>
      </c>
    </row>
    <row r="49" spans="1:9" s="88" customFormat="1" ht="28.5">
      <c r="A49" s="83">
        <v>4</v>
      </c>
      <c r="B49" s="83" t="s">
        <v>113</v>
      </c>
      <c r="C49" s="84" t="s">
        <v>171</v>
      </c>
      <c r="D49" s="84" t="s">
        <v>212</v>
      </c>
      <c r="E49" s="84">
        <v>240</v>
      </c>
      <c r="F49" s="85">
        <v>20</v>
      </c>
      <c r="G49" s="85">
        <f t="shared" si="5"/>
        <v>1</v>
      </c>
      <c r="H49" s="86">
        <f t="shared" si="4"/>
        <v>4800</v>
      </c>
      <c r="I49" s="87">
        <f t="shared" si="0"/>
        <v>0.0036732548022067077</v>
      </c>
    </row>
    <row r="50" spans="1:9" s="88" customFormat="1" ht="28.5">
      <c r="A50" s="83">
        <v>4</v>
      </c>
      <c r="B50" s="83" t="s">
        <v>115</v>
      </c>
      <c r="C50" s="84" t="s">
        <v>171</v>
      </c>
      <c r="D50" s="84" t="s">
        <v>209</v>
      </c>
      <c r="E50" s="84">
        <v>648</v>
      </c>
      <c r="F50" s="85">
        <v>10</v>
      </c>
      <c r="G50" s="85">
        <f t="shared" si="5"/>
        <v>0.5</v>
      </c>
      <c r="H50" s="86">
        <f t="shared" si="4"/>
        <v>6480</v>
      </c>
      <c r="I50" s="87">
        <f t="shared" si="0"/>
        <v>0.004958893982979056</v>
      </c>
    </row>
    <row r="51" spans="1:9" s="88" customFormat="1" ht="28.5">
      <c r="A51" s="83">
        <v>4</v>
      </c>
      <c r="B51" s="83" t="s">
        <v>115</v>
      </c>
      <c r="C51" s="84" t="s">
        <v>171</v>
      </c>
      <c r="D51" s="84" t="s">
        <v>210</v>
      </c>
      <c r="E51" s="84">
        <v>240</v>
      </c>
      <c r="F51" s="85">
        <v>20</v>
      </c>
      <c r="G51" s="85">
        <f t="shared" si="5"/>
        <v>1</v>
      </c>
      <c r="H51" s="86">
        <f t="shared" si="4"/>
        <v>4800</v>
      </c>
      <c r="I51" s="87">
        <f t="shared" si="0"/>
        <v>0.0036732548022067077</v>
      </c>
    </row>
    <row r="52" spans="1:9" s="88" customFormat="1" ht="28.5">
      <c r="A52" s="83">
        <v>4</v>
      </c>
      <c r="B52" s="83" t="s">
        <v>113</v>
      </c>
      <c r="C52" s="84" t="s">
        <v>171</v>
      </c>
      <c r="D52" s="84" t="s">
        <v>213</v>
      </c>
      <c r="E52" s="84">
        <v>150</v>
      </c>
      <c r="F52" s="85">
        <v>80</v>
      </c>
      <c r="G52" s="85">
        <f t="shared" si="5"/>
        <v>4</v>
      </c>
      <c r="H52" s="86">
        <f t="shared" si="4"/>
        <v>12000</v>
      </c>
      <c r="I52" s="87">
        <f t="shared" si="0"/>
        <v>0.00918313700551677</v>
      </c>
    </row>
    <row r="53" spans="1:9" s="88" customFormat="1" ht="42.75">
      <c r="A53" s="83">
        <v>5</v>
      </c>
      <c r="B53" s="83" t="s">
        <v>85</v>
      </c>
      <c r="C53" s="84" t="s">
        <v>171</v>
      </c>
      <c r="D53" s="84" t="s">
        <v>214</v>
      </c>
      <c r="E53" s="84">
        <f>+53*8</f>
        <v>424</v>
      </c>
      <c r="F53" s="85">
        <v>47</v>
      </c>
      <c r="G53" s="85">
        <f t="shared" si="5"/>
        <v>2.35</v>
      </c>
      <c r="H53" s="86">
        <f t="shared" si="4"/>
        <v>19928</v>
      </c>
      <c r="I53" s="87">
        <f t="shared" si="0"/>
        <v>0.015250129520494848</v>
      </c>
    </row>
    <row r="54" spans="1:9" s="88" customFormat="1" ht="71.25">
      <c r="A54" s="83">
        <v>5</v>
      </c>
      <c r="B54" s="83" t="s">
        <v>87</v>
      </c>
      <c r="C54" s="84" t="s">
        <v>171</v>
      </c>
      <c r="D54" s="84" t="s">
        <v>215</v>
      </c>
      <c r="E54" s="84">
        <f>+53*8</f>
        <v>424</v>
      </c>
      <c r="F54" s="85">
        <v>47.17</v>
      </c>
      <c r="G54" s="85">
        <f t="shared" si="5"/>
        <v>2.3585000000000003</v>
      </c>
      <c r="H54" s="86">
        <f t="shared" si="4"/>
        <v>20000</v>
      </c>
      <c r="I54" s="87">
        <f t="shared" si="0"/>
        <v>0.01530522834252795</v>
      </c>
    </row>
    <row r="55" spans="1:9" s="88" customFormat="1" ht="42.75">
      <c r="A55" s="83">
        <v>5</v>
      </c>
      <c r="B55" s="83" t="s">
        <v>107</v>
      </c>
      <c r="C55" s="84" t="s">
        <v>171</v>
      </c>
      <c r="D55" s="84" t="s">
        <v>216</v>
      </c>
      <c r="E55" s="84">
        <f>+53*8</f>
        <v>424</v>
      </c>
      <c r="F55" s="85">
        <v>11</v>
      </c>
      <c r="G55" s="85">
        <f t="shared" si="5"/>
        <v>0.55</v>
      </c>
      <c r="H55" s="86">
        <f>ROUND(E55*F55,0)</f>
        <v>4664</v>
      </c>
      <c r="I55" s="87">
        <f t="shared" si="0"/>
        <v>0.0035691792494775177</v>
      </c>
    </row>
    <row r="56" spans="1:9" s="88" customFormat="1" ht="42.75">
      <c r="A56" s="83">
        <v>5</v>
      </c>
      <c r="B56" s="83" t="s">
        <v>113</v>
      </c>
      <c r="C56" s="84" t="s">
        <v>171</v>
      </c>
      <c r="D56" s="84" t="s">
        <v>217</v>
      </c>
      <c r="E56" s="84">
        <f>+17*8</f>
        <v>136</v>
      </c>
      <c r="F56" s="85">
        <v>110</v>
      </c>
      <c r="G56" s="85">
        <f t="shared" si="5"/>
        <v>5.5</v>
      </c>
      <c r="H56" s="86">
        <f t="shared" si="4"/>
        <v>14960</v>
      </c>
      <c r="I56" s="87">
        <f t="shared" si="0"/>
        <v>0.011448310800210906</v>
      </c>
    </row>
    <row r="57" spans="1:9" s="88" customFormat="1" ht="28.5">
      <c r="A57" s="83">
        <v>6</v>
      </c>
      <c r="B57" s="83" t="s">
        <v>75</v>
      </c>
      <c r="C57" s="84" t="s">
        <v>218</v>
      </c>
      <c r="D57" s="84" t="s">
        <v>210</v>
      </c>
      <c r="E57" s="84">
        <v>100</v>
      </c>
      <c r="F57" s="85">
        <v>10</v>
      </c>
      <c r="G57" s="89">
        <f aca="true" t="shared" si="6" ref="G57:G77">F57/26</f>
        <v>0.38461538461538464</v>
      </c>
      <c r="H57" s="86">
        <f t="shared" si="4"/>
        <v>1000</v>
      </c>
      <c r="I57" s="87">
        <f t="shared" si="0"/>
        <v>0.0007652614171263975</v>
      </c>
    </row>
    <row r="58" spans="1:9" s="88" customFormat="1" ht="28.5">
      <c r="A58" s="83">
        <v>6</v>
      </c>
      <c r="B58" s="83" t="s">
        <v>75</v>
      </c>
      <c r="C58" s="84" t="s">
        <v>219</v>
      </c>
      <c r="D58" s="84" t="s">
        <v>220</v>
      </c>
      <c r="E58" s="84">
        <v>81</v>
      </c>
      <c r="F58" s="85">
        <v>10</v>
      </c>
      <c r="G58" s="89">
        <f t="shared" si="6"/>
        <v>0.38461538461538464</v>
      </c>
      <c r="H58" s="86">
        <f t="shared" si="4"/>
        <v>810</v>
      </c>
      <c r="I58" s="87">
        <f t="shared" si="0"/>
        <v>0.000619861747872382</v>
      </c>
    </row>
    <row r="59" spans="1:9" s="88" customFormat="1" ht="15">
      <c r="A59" s="83">
        <v>6</v>
      </c>
      <c r="B59" s="83" t="s">
        <v>77</v>
      </c>
      <c r="C59" s="84" t="s">
        <v>219</v>
      </c>
      <c r="D59" s="84" t="s">
        <v>221</v>
      </c>
      <c r="E59" s="84">
        <v>100</v>
      </c>
      <c r="F59" s="85">
        <v>20</v>
      </c>
      <c r="G59" s="89">
        <f t="shared" si="6"/>
        <v>0.7692307692307693</v>
      </c>
      <c r="H59" s="86">
        <f t="shared" si="4"/>
        <v>2000</v>
      </c>
      <c r="I59" s="87">
        <f t="shared" si="0"/>
        <v>0.001530522834252795</v>
      </c>
    </row>
    <row r="60" spans="1:9" s="88" customFormat="1" ht="28.5">
      <c r="A60" s="83">
        <v>6</v>
      </c>
      <c r="B60" s="83" t="s">
        <v>81</v>
      </c>
      <c r="C60" s="84" t="s">
        <v>219</v>
      </c>
      <c r="D60" s="84" t="s">
        <v>220</v>
      </c>
      <c r="E60" s="84">
        <v>81</v>
      </c>
      <c r="F60" s="85">
        <v>10</v>
      </c>
      <c r="G60" s="89">
        <f t="shared" si="6"/>
        <v>0.38461538461538464</v>
      </c>
      <c r="H60" s="86">
        <f t="shared" si="4"/>
        <v>810</v>
      </c>
      <c r="I60" s="87">
        <f t="shared" si="0"/>
        <v>0.000619861747872382</v>
      </c>
    </row>
    <row r="61" spans="1:9" s="88" customFormat="1" ht="15">
      <c r="A61" s="83">
        <v>6</v>
      </c>
      <c r="B61" s="83" t="s">
        <v>83</v>
      </c>
      <c r="C61" s="84" t="s">
        <v>219</v>
      </c>
      <c r="D61" s="84" t="s">
        <v>221</v>
      </c>
      <c r="E61" s="84">
        <v>100</v>
      </c>
      <c r="F61" s="85">
        <v>30</v>
      </c>
      <c r="G61" s="89">
        <f t="shared" si="6"/>
        <v>1.1538461538461537</v>
      </c>
      <c r="H61" s="86">
        <f t="shared" si="4"/>
        <v>3000</v>
      </c>
      <c r="I61" s="87">
        <f t="shared" si="0"/>
        <v>0.0022957842513791926</v>
      </c>
    </row>
    <row r="62" spans="1:9" s="88" customFormat="1" ht="28.5">
      <c r="A62" s="83">
        <v>6</v>
      </c>
      <c r="B62" s="83" t="s">
        <v>83</v>
      </c>
      <c r="C62" s="84" t="s">
        <v>219</v>
      </c>
      <c r="D62" s="84" t="s">
        <v>220</v>
      </c>
      <c r="E62" s="84">
        <v>81</v>
      </c>
      <c r="F62" s="85">
        <v>35</v>
      </c>
      <c r="G62" s="89">
        <f t="shared" si="6"/>
        <v>1.3461538461538463</v>
      </c>
      <c r="H62" s="86">
        <f t="shared" si="4"/>
        <v>2835</v>
      </c>
      <c r="I62" s="87">
        <f t="shared" si="0"/>
        <v>0.0021695161175533367</v>
      </c>
    </row>
    <row r="63" spans="1:9" s="88" customFormat="1" ht="28.5">
      <c r="A63" s="83">
        <v>6</v>
      </c>
      <c r="B63" s="83" t="s">
        <v>85</v>
      </c>
      <c r="C63" s="84" t="s">
        <v>219</v>
      </c>
      <c r="D63" s="84" t="s">
        <v>221</v>
      </c>
      <c r="E63" s="84">
        <v>100</v>
      </c>
      <c r="F63" s="85">
        <v>80</v>
      </c>
      <c r="G63" s="89">
        <f t="shared" si="6"/>
        <v>3.076923076923077</v>
      </c>
      <c r="H63" s="86">
        <f t="shared" si="4"/>
        <v>8000</v>
      </c>
      <c r="I63" s="87">
        <f t="shared" si="0"/>
        <v>0.00612209133701118</v>
      </c>
    </row>
    <row r="64" spans="1:9" s="88" customFormat="1" ht="28.5">
      <c r="A64" s="83">
        <v>6</v>
      </c>
      <c r="B64" s="83" t="s">
        <v>87</v>
      </c>
      <c r="C64" s="84" t="s">
        <v>219</v>
      </c>
      <c r="D64" s="84" t="s">
        <v>221</v>
      </c>
      <c r="E64" s="84">
        <v>100</v>
      </c>
      <c r="F64" s="85">
        <v>20</v>
      </c>
      <c r="G64" s="89">
        <f t="shared" si="6"/>
        <v>0.7692307692307693</v>
      </c>
      <c r="H64" s="86">
        <f t="shared" si="4"/>
        <v>2000</v>
      </c>
      <c r="I64" s="87">
        <f t="shared" si="0"/>
        <v>0.001530522834252795</v>
      </c>
    </row>
    <row r="65" spans="1:9" s="88" customFormat="1" ht="28.5">
      <c r="A65" s="83">
        <v>6</v>
      </c>
      <c r="B65" s="83" t="s">
        <v>87</v>
      </c>
      <c r="C65" s="84" t="s">
        <v>219</v>
      </c>
      <c r="D65" s="84" t="s">
        <v>220</v>
      </c>
      <c r="E65" s="84">
        <v>81</v>
      </c>
      <c r="F65" s="85">
        <v>20</v>
      </c>
      <c r="G65" s="89">
        <f t="shared" si="6"/>
        <v>0.7692307692307693</v>
      </c>
      <c r="H65" s="86">
        <f t="shared" si="4"/>
        <v>1620</v>
      </c>
      <c r="I65" s="87">
        <f t="shared" si="0"/>
        <v>0.001239723495744764</v>
      </c>
    </row>
    <row r="66" spans="1:9" s="88" customFormat="1" ht="15">
      <c r="A66" s="83">
        <v>6</v>
      </c>
      <c r="B66" s="83" t="s">
        <v>89</v>
      </c>
      <c r="C66" s="84" t="s">
        <v>219</v>
      </c>
      <c r="D66" s="84" t="s">
        <v>221</v>
      </c>
      <c r="E66" s="84">
        <v>100</v>
      </c>
      <c r="F66" s="85">
        <v>20</v>
      </c>
      <c r="G66" s="89">
        <f t="shared" si="6"/>
        <v>0.7692307692307693</v>
      </c>
      <c r="H66" s="86">
        <f t="shared" si="4"/>
        <v>2000</v>
      </c>
      <c r="I66" s="87">
        <f t="shared" si="0"/>
        <v>0.001530522834252795</v>
      </c>
    </row>
    <row r="67" spans="1:9" s="88" customFormat="1" ht="28.5">
      <c r="A67" s="83">
        <v>6</v>
      </c>
      <c r="B67" s="83" t="s">
        <v>89</v>
      </c>
      <c r="C67" s="84" t="s">
        <v>219</v>
      </c>
      <c r="D67" s="84" t="s">
        <v>220</v>
      </c>
      <c r="E67" s="84">
        <v>81</v>
      </c>
      <c r="F67" s="85">
        <v>30</v>
      </c>
      <c r="G67" s="89">
        <f t="shared" si="6"/>
        <v>1.1538461538461537</v>
      </c>
      <c r="H67" s="86">
        <f t="shared" si="4"/>
        <v>2430</v>
      </c>
      <c r="I67" s="87">
        <f t="shared" si="0"/>
        <v>0.0018595852436171457</v>
      </c>
    </row>
    <row r="68" spans="1:9" s="88" customFormat="1" ht="15">
      <c r="A68" s="83">
        <v>6</v>
      </c>
      <c r="B68" s="83" t="s">
        <v>99</v>
      </c>
      <c r="C68" s="84" t="s">
        <v>219</v>
      </c>
      <c r="D68" s="84" t="s">
        <v>222</v>
      </c>
      <c r="E68" s="84">
        <v>100</v>
      </c>
      <c r="F68" s="85">
        <v>10</v>
      </c>
      <c r="G68" s="89">
        <f t="shared" si="6"/>
        <v>0.38461538461538464</v>
      </c>
      <c r="H68" s="86">
        <f aca="true" t="shared" si="7" ref="H68:H91">ROUND(E68*F68,0)</f>
        <v>1000</v>
      </c>
      <c r="I68" s="87">
        <f t="shared" si="0"/>
        <v>0.0007652614171263975</v>
      </c>
    </row>
    <row r="69" spans="1:9" s="88" customFormat="1" ht="15">
      <c r="A69" s="83">
        <v>6</v>
      </c>
      <c r="B69" s="83" t="s">
        <v>101</v>
      </c>
      <c r="C69" s="84" t="s">
        <v>219</v>
      </c>
      <c r="D69" s="84" t="s">
        <v>222</v>
      </c>
      <c r="E69" s="84">
        <v>100</v>
      </c>
      <c r="F69" s="85">
        <v>20</v>
      </c>
      <c r="G69" s="89">
        <f t="shared" si="6"/>
        <v>0.7692307692307693</v>
      </c>
      <c r="H69" s="86">
        <f t="shared" si="7"/>
        <v>2000</v>
      </c>
      <c r="I69" s="87">
        <f t="shared" si="0"/>
        <v>0.001530522834252795</v>
      </c>
    </row>
    <row r="70" spans="1:9" s="88" customFormat="1" ht="15">
      <c r="A70" s="83">
        <v>6</v>
      </c>
      <c r="B70" s="83" t="s">
        <v>107</v>
      </c>
      <c r="C70" s="84" t="s">
        <v>219</v>
      </c>
      <c r="D70" s="84" t="s">
        <v>222</v>
      </c>
      <c r="E70" s="84">
        <v>100</v>
      </c>
      <c r="F70" s="85">
        <v>51.22</v>
      </c>
      <c r="G70" s="89">
        <f t="shared" si="6"/>
        <v>1.97</v>
      </c>
      <c r="H70" s="86">
        <f t="shared" si="7"/>
        <v>5122</v>
      </c>
      <c r="I70" s="87">
        <f t="shared" si="0"/>
        <v>0.003919668978521407</v>
      </c>
    </row>
    <row r="71" spans="1:9" s="88" customFormat="1" ht="28.5">
      <c r="A71" s="83">
        <v>6</v>
      </c>
      <c r="B71" s="83" t="s">
        <v>113</v>
      </c>
      <c r="C71" s="84" t="s">
        <v>219</v>
      </c>
      <c r="D71" s="84" t="s">
        <v>210</v>
      </c>
      <c r="E71" s="84">
        <v>200</v>
      </c>
      <c r="F71" s="85">
        <v>24</v>
      </c>
      <c r="G71" s="89">
        <f t="shared" si="6"/>
        <v>0.9230769230769231</v>
      </c>
      <c r="H71" s="86">
        <f t="shared" si="7"/>
        <v>4800</v>
      </c>
      <c r="I71" s="87">
        <f aca="true" t="shared" si="8" ref="I71:I105">H71/$H$106</f>
        <v>0.0036732548022067077</v>
      </c>
    </row>
    <row r="72" spans="1:9" s="88" customFormat="1" ht="15">
      <c r="A72" s="83">
        <v>6</v>
      </c>
      <c r="B72" s="83" t="s">
        <v>113</v>
      </c>
      <c r="C72" s="84" t="s">
        <v>219</v>
      </c>
      <c r="D72" s="84" t="s">
        <v>221</v>
      </c>
      <c r="E72" s="84">
        <v>100</v>
      </c>
      <c r="F72" s="85">
        <v>16</v>
      </c>
      <c r="G72" s="89">
        <f t="shared" si="6"/>
        <v>0.6153846153846154</v>
      </c>
      <c r="H72" s="86">
        <f t="shared" si="7"/>
        <v>1600</v>
      </c>
      <c r="I72" s="87">
        <f t="shared" si="8"/>
        <v>0.0012244182674022359</v>
      </c>
    </row>
    <row r="73" spans="1:9" s="88" customFormat="1" ht="15">
      <c r="A73" s="83">
        <v>6</v>
      </c>
      <c r="B73" s="83" t="s">
        <v>113</v>
      </c>
      <c r="C73" s="84" t="s">
        <v>219</v>
      </c>
      <c r="D73" s="84" t="s">
        <v>223</v>
      </c>
      <c r="E73" s="84">
        <v>100</v>
      </c>
      <c r="F73" s="85">
        <v>104</v>
      </c>
      <c r="G73" s="89">
        <f t="shared" si="6"/>
        <v>4</v>
      </c>
      <c r="H73" s="86">
        <f t="shared" si="7"/>
        <v>10400</v>
      </c>
      <c r="I73" s="87">
        <f t="shared" si="8"/>
        <v>0.007958718738114533</v>
      </c>
    </row>
    <row r="74" spans="1:9" s="88" customFormat="1" ht="15">
      <c r="A74" s="83">
        <v>6</v>
      </c>
      <c r="B74" s="83" t="s">
        <v>121</v>
      </c>
      <c r="C74" s="84" t="s">
        <v>219</v>
      </c>
      <c r="D74" s="84" t="s">
        <v>221</v>
      </c>
      <c r="E74" s="84">
        <v>100</v>
      </c>
      <c r="F74" s="85">
        <v>10</v>
      </c>
      <c r="G74" s="89">
        <f t="shared" si="6"/>
        <v>0.38461538461538464</v>
      </c>
      <c r="H74" s="86">
        <f t="shared" si="7"/>
        <v>1000</v>
      </c>
      <c r="I74" s="87">
        <f t="shared" si="8"/>
        <v>0.0007652614171263975</v>
      </c>
    </row>
    <row r="75" spans="1:9" s="88" customFormat="1" ht="57">
      <c r="A75" s="83">
        <v>7</v>
      </c>
      <c r="B75" s="83" t="s">
        <v>85</v>
      </c>
      <c r="C75" s="84" t="s">
        <v>224</v>
      </c>
      <c r="D75" s="84" t="s">
        <v>225</v>
      </c>
      <c r="E75" s="84">
        <v>384</v>
      </c>
      <c r="F75" s="85">
        <v>70</v>
      </c>
      <c r="G75" s="89">
        <f t="shared" si="6"/>
        <v>2.6923076923076925</v>
      </c>
      <c r="H75" s="86">
        <f t="shared" si="7"/>
        <v>26880</v>
      </c>
      <c r="I75" s="87">
        <f t="shared" si="8"/>
        <v>0.020570226892357563</v>
      </c>
    </row>
    <row r="76" spans="1:9" s="88" customFormat="1" ht="42.75">
      <c r="A76" s="83">
        <v>7</v>
      </c>
      <c r="B76" s="83" t="s">
        <v>85</v>
      </c>
      <c r="C76" s="84" t="s">
        <v>224</v>
      </c>
      <c r="D76" s="84" t="s">
        <v>226</v>
      </c>
      <c r="E76" s="84">
        <v>384</v>
      </c>
      <c r="F76" s="85">
        <v>70</v>
      </c>
      <c r="G76" s="89">
        <f t="shared" si="6"/>
        <v>2.6923076923076925</v>
      </c>
      <c r="H76" s="86">
        <f t="shared" si="7"/>
        <v>26880</v>
      </c>
      <c r="I76" s="87">
        <f t="shared" si="8"/>
        <v>0.020570226892357563</v>
      </c>
    </row>
    <row r="77" spans="1:9" s="88" customFormat="1" ht="42.75">
      <c r="A77" s="83">
        <v>7</v>
      </c>
      <c r="B77" s="83" t="s">
        <v>107</v>
      </c>
      <c r="C77" s="84" t="s">
        <v>227</v>
      </c>
      <c r="D77" s="84" t="s">
        <v>228</v>
      </c>
      <c r="E77" s="84">
        <v>320</v>
      </c>
      <c r="F77" s="85">
        <v>16</v>
      </c>
      <c r="G77" s="89">
        <f t="shared" si="6"/>
        <v>0.6153846153846154</v>
      </c>
      <c r="H77" s="86">
        <f>ROUND(E77*F77,0)</f>
        <v>5120</v>
      </c>
      <c r="I77" s="87">
        <f t="shared" si="8"/>
        <v>0.003918138455687155</v>
      </c>
    </row>
    <row r="78" spans="1:9" s="88" customFormat="1" ht="42.75">
      <c r="A78" s="83">
        <v>7</v>
      </c>
      <c r="B78" s="83" t="s">
        <v>113</v>
      </c>
      <c r="C78" s="84" t="s">
        <v>229</v>
      </c>
      <c r="D78" s="84" t="s">
        <v>230</v>
      </c>
      <c r="E78" s="84">
        <v>320</v>
      </c>
      <c r="F78" s="85">
        <v>205.5</v>
      </c>
      <c r="G78" s="89">
        <f>+F78/20</f>
        <v>10.275</v>
      </c>
      <c r="H78" s="86">
        <f>ROUND(E78*F78,0)</f>
        <v>65760</v>
      </c>
      <c r="I78" s="87">
        <f t="shared" si="8"/>
        <v>0.050323590790231895</v>
      </c>
    </row>
    <row r="79" spans="1:9" s="88" customFormat="1" ht="57">
      <c r="A79" s="83">
        <v>7</v>
      </c>
      <c r="B79" s="83" t="s">
        <v>113</v>
      </c>
      <c r="C79" s="84" t="s">
        <v>224</v>
      </c>
      <c r="D79" s="84" t="s">
        <v>231</v>
      </c>
      <c r="E79" s="84">
        <f>15*8</f>
        <v>120</v>
      </c>
      <c r="F79" s="85">
        <v>125</v>
      </c>
      <c r="G79" s="89">
        <f aca="true" t="shared" si="9" ref="G79:G98">+F79/20</f>
        <v>6.25</v>
      </c>
      <c r="H79" s="86">
        <f t="shared" si="7"/>
        <v>15000</v>
      </c>
      <c r="I79" s="87">
        <f t="shared" si="8"/>
        <v>0.011478921256895962</v>
      </c>
    </row>
    <row r="80" spans="1:9" s="88" customFormat="1" ht="57">
      <c r="A80" s="83">
        <v>7</v>
      </c>
      <c r="B80" s="83" t="s">
        <v>113</v>
      </c>
      <c r="C80" s="84" t="s">
        <v>227</v>
      </c>
      <c r="D80" s="84" t="s">
        <v>232</v>
      </c>
      <c r="E80" s="84">
        <v>180</v>
      </c>
      <c r="F80" s="85">
        <v>240</v>
      </c>
      <c r="G80" s="89">
        <f t="shared" si="9"/>
        <v>12</v>
      </c>
      <c r="H80" s="86">
        <f t="shared" si="7"/>
        <v>43200</v>
      </c>
      <c r="I80" s="87">
        <f t="shared" si="8"/>
        <v>0.03305929321986037</v>
      </c>
    </row>
    <row r="81" spans="1:9" s="88" customFormat="1" ht="42.75">
      <c r="A81" s="83">
        <v>8</v>
      </c>
      <c r="B81" s="83" t="s">
        <v>79</v>
      </c>
      <c r="C81" s="84" t="s">
        <v>233</v>
      </c>
      <c r="D81" s="84" t="s">
        <v>234</v>
      </c>
      <c r="E81" s="84">
        <f>48*8</f>
        <v>384</v>
      </c>
      <c r="F81" s="85">
        <v>30</v>
      </c>
      <c r="G81" s="85">
        <f t="shared" si="9"/>
        <v>1.5</v>
      </c>
      <c r="H81" s="86">
        <f t="shared" si="7"/>
        <v>11520</v>
      </c>
      <c r="I81" s="87">
        <f t="shared" si="8"/>
        <v>0.008815811525296098</v>
      </c>
    </row>
    <row r="82" spans="1:9" s="88" customFormat="1" ht="28.5">
      <c r="A82" s="83">
        <v>8</v>
      </c>
      <c r="B82" s="83" t="s">
        <v>79</v>
      </c>
      <c r="C82" s="84" t="s">
        <v>235</v>
      </c>
      <c r="D82" s="84" t="s">
        <v>236</v>
      </c>
      <c r="E82" s="84">
        <v>180</v>
      </c>
      <c r="F82" s="85">
        <v>80.445</v>
      </c>
      <c r="G82" s="85">
        <f t="shared" si="9"/>
        <v>4.02225</v>
      </c>
      <c r="H82" s="86">
        <f t="shared" si="7"/>
        <v>14480</v>
      </c>
      <c r="I82" s="87">
        <f t="shared" si="8"/>
        <v>0.011080985319990235</v>
      </c>
    </row>
    <row r="83" spans="1:9" s="88" customFormat="1" ht="42.75">
      <c r="A83" s="83">
        <v>8</v>
      </c>
      <c r="B83" s="83" t="s">
        <v>81</v>
      </c>
      <c r="C83" s="84" t="s">
        <v>233</v>
      </c>
      <c r="D83" s="84" t="s">
        <v>237</v>
      </c>
      <c r="E83" s="84">
        <f>48*8</f>
        <v>384</v>
      </c>
      <c r="F83" s="85">
        <v>10</v>
      </c>
      <c r="G83" s="85">
        <f t="shared" si="9"/>
        <v>0.5</v>
      </c>
      <c r="H83" s="86">
        <f t="shared" si="7"/>
        <v>3840</v>
      </c>
      <c r="I83" s="87">
        <f t="shared" si="8"/>
        <v>0.0029386038417653663</v>
      </c>
    </row>
    <row r="84" spans="1:9" s="88" customFormat="1" ht="28.5">
      <c r="A84" s="83">
        <v>8</v>
      </c>
      <c r="B84" s="83" t="s">
        <v>81</v>
      </c>
      <c r="C84" s="84" t="s">
        <v>235</v>
      </c>
      <c r="D84" s="84" t="s">
        <v>236</v>
      </c>
      <c r="E84" s="84">
        <v>180</v>
      </c>
      <c r="F84" s="85">
        <v>15</v>
      </c>
      <c r="G84" s="85">
        <f t="shared" si="9"/>
        <v>0.75</v>
      </c>
      <c r="H84" s="86">
        <f t="shared" si="7"/>
        <v>2700</v>
      </c>
      <c r="I84" s="87">
        <f t="shared" si="8"/>
        <v>0.002066205826241273</v>
      </c>
    </row>
    <row r="85" spans="1:9" s="88" customFormat="1" ht="42.75">
      <c r="A85" s="83">
        <v>8</v>
      </c>
      <c r="B85" s="83" t="s">
        <v>89</v>
      </c>
      <c r="C85" s="84" t="s">
        <v>233</v>
      </c>
      <c r="D85" s="84" t="s">
        <v>238</v>
      </c>
      <c r="E85" s="84">
        <f>48*8</f>
        <v>384</v>
      </c>
      <c r="F85" s="85">
        <v>10</v>
      </c>
      <c r="G85" s="85">
        <f t="shared" si="9"/>
        <v>0.5</v>
      </c>
      <c r="H85" s="86">
        <f t="shared" si="7"/>
        <v>3840</v>
      </c>
      <c r="I85" s="87">
        <f t="shared" si="8"/>
        <v>0.0029386038417653663</v>
      </c>
    </row>
    <row r="86" spans="1:9" s="88" customFormat="1" ht="71.25">
      <c r="A86" s="83">
        <v>8</v>
      </c>
      <c r="B86" s="83" t="s">
        <v>91</v>
      </c>
      <c r="C86" s="84" t="s">
        <v>233</v>
      </c>
      <c r="D86" s="84" t="s">
        <v>239</v>
      </c>
      <c r="E86" s="84">
        <f>48*8</f>
        <v>384</v>
      </c>
      <c r="F86" s="85">
        <v>40</v>
      </c>
      <c r="G86" s="85">
        <f t="shared" si="9"/>
        <v>2</v>
      </c>
      <c r="H86" s="86">
        <f t="shared" si="7"/>
        <v>15360</v>
      </c>
      <c r="I86" s="87">
        <f t="shared" si="8"/>
        <v>0.011754415367061465</v>
      </c>
    </row>
    <row r="87" spans="1:9" s="88" customFormat="1" ht="28.5">
      <c r="A87" s="83">
        <v>8</v>
      </c>
      <c r="B87" s="83" t="s">
        <v>91</v>
      </c>
      <c r="C87" s="84" t="s">
        <v>235</v>
      </c>
      <c r="D87" s="84" t="s">
        <v>236</v>
      </c>
      <c r="E87" s="84">
        <v>180</v>
      </c>
      <c r="F87" s="85">
        <v>120</v>
      </c>
      <c r="G87" s="85">
        <f t="shared" si="9"/>
        <v>6</v>
      </c>
      <c r="H87" s="86">
        <f t="shared" si="7"/>
        <v>21600</v>
      </c>
      <c r="I87" s="87">
        <f t="shared" si="8"/>
        <v>0.016529646609930185</v>
      </c>
    </row>
    <row r="88" spans="1:9" s="88" customFormat="1" ht="42.75">
      <c r="A88" s="83">
        <v>8</v>
      </c>
      <c r="B88" s="83" t="s">
        <v>99</v>
      </c>
      <c r="C88" s="84" t="s">
        <v>233</v>
      </c>
      <c r="D88" s="84" t="s">
        <v>240</v>
      </c>
      <c r="E88" s="84">
        <f>48*8</f>
        <v>384</v>
      </c>
      <c r="F88" s="85">
        <v>10</v>
      </c>
      <c r="G88" s="85">
        <f t="shared" si="9"/>
        <v>0.5</v>
      </c>
      <c r="H88" s="86">
        <f t="shared" si="7"/>
        <v>3840</v>
      </c>
      <c r="I88" s="87">
        <f t="shared" si="8"/>
        <v>0.0029386038417653663</v>
      </c>
    </row>
    <row r="89" spans="1:9" s="88" customFormat="1" ht="42.75">
      <c r="A89" s="83">
        <v>8</v>
      </c>
      <c r="B89" s="83" t="s">
        <v>101</v>
      </c>
      <c r="C89" s="84" t="s">
        <v>233</v>
      </c>
      <c r="D89" s="84" t="s">
        <v>241</v>
      </c>
      <c r="E89" s="84">
        <f>48*8</f>
        <v>384</v>
      </c>
      <c r="F89" s="85">
        <v>5</v>
      </c>
      <c r="G89" s="85">
        <f t="shared" si="9"/>
        <v>0.25</v>
      </c>
      <c r="H89" s="86">
        <f t="shared" si="7"/>
        <v>1920</v>
      </c>
      <c r="I89" s="87">
        <f t="shared" si="8"/>
        <v>0.0014693019208826832</v>
      </c>
    </row>
    <row r="90" spans="1:9" s="88" customFormat="1" ht="28.5">
      <c r="A90" s="83">
        <v>8</v>
      </c>
      <c r="B90" s="83" t="s">
        <v>101</v>
      </c>
      <c r="C90" s="84" t="s">
        <v>235</v>
      </c>
      <c r="D90" s="84" t="s">
        <v>236</v>
      </c>
      <c r="E90" s="84">
        <v>180</v>
      </c>
      <c r="F90" s="85">
        <v>5</v>
      </c>
      <c r="G90" s="85">
        <f t="shared" si="9"/>
        <v>0.25</v>
      </c>
      <c r="H90" s="86">
        <f t="shared" si="7"/>
        <v>900</v>
      </c>
      <c r="I90" s="87">
        <f t="shared" si="8"/>
        <v>0.0006887352754137578</v>
      </c>
    </row>
    <row r="91" spans="1:9" s="88" customFormat="1" ht="42.75">
      <c r="A91" s="83">
        <v>8</v>
      </c>
      <c r="B91" s="83" t="s">
        <v>103</v>
      </c>
      <c r="C91" s="84" t="s">
        <v>233</v>
      </c>
      <c r="D91" s="84" t="s">
        <v>241</v>
      </c>
      <c r="E91" s="84">
        <v>384</v>
      </c>
      <c r="F91" s="85">
        <v>5</v>
      </c>
      <c r="G91" s="85">
        <f t="shared" si="9"/>
        <v>0.25</v>
      </c>
      <c r="H91" s="86">
        <f t="shared" si="7"/>
        <v>1920</v>
      </c>
      <c r="I91" s="87">
        <f t="shared" si="8"/>
        <v>0.0014693019208826832</v>
      </c>
    </row>
    <row r="92" spans="1:9" s="88" customFormat="1" ht="28.5">
      <c r="A92" s="83">
        <v>8</v>
      </c>
      <c r="B92" s="83" t="s">
        <v>107</v>
      </c>
      <c r="C92" s="84" t="s">
        <v>233</v>
      </c>
      <c r="D92" s="84" t="s">
        <v>242</v>
      </c>
      <c r="E92" s="84">
        <f>48*8</f>
        <v>384</v>
      </c>
      <c r="F92" s="85">
        <v>13</v>
      </c>
      <c r="G92" s="85">
        <f t="shared" si="9"/>
        <v>0.65</v>
      </c>
      <c r="H92" s="86">
        <f>ROUND(E92*F92,0)</f>
        <v>4992</v>
      </c>
      <c r="I92" s="87">
        <f t="shared" si="8"/>
        <v>0.003820184994294976</v>
      </c>
    </row>
    <row r="93" spans="1:9" s="88" customFormat="1" ht="28.5">
      <c r="A93" s="83">
        <v>8</v>
      </c>
      <c r="B93" s="83" t="s">
        <v>113</v>
      </c>
      <c r="C93" s="84" t="s">
        <v>233</v>
      </c>
      <c r="D93" s="84" t="s">
        <v>242</v>
      </c>
      <c r="E93" s="84">
        <f>48*8</f>
        <v>384</v>
      </c>
      <c r="F93" s="85">
        <v>10</v>
      </c>
      <c r="G93" s="85">
        <f t="shared" si="9"/>
        <v>0.5</v>
      </c>
      <c r="H93" s="86">
        <f aca="true" t="shared" si="10" ref="H93:H105">ROUND(E93*F93,0)</f>
        <v>3840</v>
      </c>
      <c r="I93" s="87">
        <f t="shared" si="8"/>
        <v>0.0029386038417653663</v>
      </c>
    </row>
    <row r="94" spans="1:9" s="88" customFormat="1" ht="15">
      <c r="A94" s="83">
        <v>8</v>
      </c>
      <c r="B94" s="83" t="s">
        <v>113</v>
      </c>
      <c r="C94" s="84" t="s">
        <v>235</v>
      </c>
      <c r="D94" s="84" t="s">
        <v>243</v>
      </c>
      <c r="E94" s="84">
        <v>180</v>
      </c>
      <c r="F94" s="85">
        <v>40</v>
      </c>
      <c r="G94" s="85">
        <f t="shared" si="9"/>
        <v>2</v>
      </c>
      <c r="H94" s="86">
        <f t="shared" si="10"/>
        <v>7200</v>
      </c>
      <c r="I94" s="87">
        <f t="shared" si="8"/>
        <v>0.005509882203310062</v>
      </c>
    </row>
    <row r="95" spans="1:9" s="88" customFormat="1" ht="28.5">
      <c r="A95" s="83">
        <v>8</v>
      </c>
      <c r="B95" s="83" t="s">
        <v>117</v>
      </c>
      <c r="C95" s="84" t="s">
        <v>235</v>
      </c>
      <c r="D95" s="84" t="s">
        <v>236</v>
      </c>
      <c r="E95" s="84">
        <v>180</v>
      </c>
      <c r="F95" s="85">
        <v>10</v>
      </c>
      <c r="G95" s="85">
        <f t="shared" si="9"/>
        <v>0.5</v>
      </c>
      <c r="H95" s="86">
        <f t="shared" si="10"/>
        <v>1800</v>
      </c>
      <c r="I95" s="87">
        <f t="shared" si="8"/>
        <v>0.0013774705508275155</v>
      </c>
    </row>
    <row r="96" spans="1:9" s="88" customFormat="1" ht="28.5">
      <c r="A96" s="83">
        <v>8</v>
      </c>
      <c r="B96" s="83" t="s">
        <v>117</v>
      </c>
      <c r="C96" s="84" t="s">
        <v>233</v>
      </c>
      <c r="D96" s="84" t="s">
        <v>244</v>
      </c>
      <c r="E96" s="84">
        <f>48*8</f>
        <v>384</v>
      </c>
      <c r="F96" s="85">
        <v>20</v>
      </c>
      <c r="G96" s="85">
        <f t="shared" si="9"/>
        <v>1</v>
      </c>
      <c r="H96" s="86">
        <f t="shared" si="10"/>
        <v>7680</v>
      </c>
      <c r="I96" s="87">
        <f t="shared" si="8"/>
        <v>0.005877207683530733</v>
      </c>
    </row>
    <row r="97" spans="1:9" s="88" customFormat="1" ht="57">
      <c r="A97" s="83">
        <v>8</v>
      </c>
      <c r="B97" s="83" t="s">
        <v>123</v>
      </c>
      <c r="C97" s="84" t="s">
        <v>233</v>
      </c>
      <c r="D97" s="84" t="s">
        <v>245</v>
      </c>
      <c r="E97" s="84">
        <f>48*8</f>
        <v>384</v>
      </c>
      <c r="F97" s="85">
        <v>10</v>
      </c>
      <c r="G97" s="85">
        <f t="shared" si="9"/>
        <v>0.5</v>
      </c>
      <c r="H97" s="86">
        <f t="shared" si="10"/>
        <v>3840</v>
      </c>
      <c r="I97" s="87">
        <f t="shared" si="8"/>
        <v>0.0029386038417653663</v>
      </c>
    </row>
    <row r="98" spans="1:9" s="88" customFormat="1" ht="28.5">
      <c r="A98" s="83">
        <v>8</v>
      </c>
      <c r="B98" s="83" t="s">
        <v>123</v>
      </c>
      <c r="C98" s="84" t="s">
        <v>235</v>
      </c>
      <c r="D98" s="84" t="s">
        <v>236</v>
      </c>
      <c r="E98" s="84">
        <v>180</v>
      </c>
      <c r="F98" s="85">
        <v>30</v>
      </c>
      <c r="G98" s="85">
        <f t="shared" si="9"/>
        <v>1.5</v>
      </c>
      <c r="H98" s="86">
        <f t="shared" si="10"/>
        <v>5400</v>
      </c>
      <c r="I98" s="87">
        <f t="shared" si="8"/>
        <v>0.004132411652482546</v>
      </c>
    </row>
    <row r="99" spans="1:9" s="88" customFormat="1" ht="28.5">
      <c r="A99" s="83">
        <v>9</v>
      </c>
      <c r="B99" s="83" t="s">
        <v>107</v>
      </c>
      <c r="C99" s="84" t="s">
        <v>246</v>
      </c>
      <c r="D99" s="84" t="s">
        <v>247</v>
      </c>
      <c r="E99" s="84">
        <v>384</v>
      </c>
      <c r="F99" s="85">
        <v>13</v>
      </c>
      <c r="G99" s="85">
        <f aca="true" t="shared" si="11" ref="G99:G105">F99/20</f>
        <v>0.65</v>
      </c>
      <c r="H99" s="86">
        <f>ROUND(E99*F99,0)</f>
        <v>4992</v>
      </c>
      <c r="I99" s="87">
        <f t="shared" si="8"/>
        <v>0.003820184994294976</v>
      </c>
    </row>
    <row r="100" spans="1:9" s="88" customFormat="1" ht="28.5">
      <c r="A100" s="83">
        <v>10</v>
      </c>
      <c r="B100" s="83" t="s">
        <v>93</v>
      </c>
      <c r="C100" s="84" t="s">
        <v>248</v>
      </c>
      <c r="D100" s="84" t="s">
        <v>249</v>
      </c>
      <c r="E100" s="84">
        <v>180</v>
      </c>
      <c r="F100" s="85">
        <v>53</v>
      </c>
      <c r="G100" s="85">
        <f t="shared" si="11"/>
        <v>2.65</v>
      </c>
      <c r="H100" s="86">
        <f t="shared" si="10"/>
        <v>9540</v>
      </c>
      <c r="I100" s="87">
        <f t="shared" si="8"/>
        <v>0.0073005939193858315</v>
      </c>
    </row>
    <row r="101" spans="1:9" s="88" customFormat="1" ht="28.5">
      <c r="A101" s="83">
        <v>10</v>
      </c>
      <c r="B101" s="83" t="s">
        <v>99</v>
      </c>
      <c r="C101" s="84" t="s">
        <v>248</v>
      </c>
      <c r="D101" s="84" t="s">
        <v>249</v>
      </c>
      <c r="E101" s="84">
        <v>180</v>
      </c>
      <c r="F101" s="85">
        <v>60</v>
      </c>
      <c r="G101" s="85">
        <f t="shared" si="11"/>
        <v>3</v>
      </c>
      <c r="H101" s="86">
        <f t="shared" si="10"/>
        <v>10800</v>
      </c>
      <c r="I101" s="87">
        <f t="shared" si="8"/>
        <v>0.008264823304965092</v>
      </c>
    </row>
    <row r="102" spans="1:9" s="88" customFormat="1" ht="28.5">
      <c r="A102" s="83">
        <v>10</v>
      </c>
      <c r="B102" s="83" t="s">
        <v>101</v>
      </c>
      <c r="C102" s="84" t="s">
        <v>248</v>
      </c>
      <c r="D102" s="84" t="s">
        <v>249</v>
      </c>
      <c r="E102" s="84">
        <v>180</v>
      </c>
      <c r="F102" s="85">
        <v>22</v>
      </c>
      <c r="G102" s="85">
        <f t="shared" si="11"/>
        <v>1.1</v>
      </c>
      <c r="H102" s="86">
        <f t="shared" si="10"/>
        <v>3960</v>
      </c>
      <c r="I102" s="87">
        <f t="shared" si="8"/>
        <v>0.003030435211820534</v>
      </c>
    </row>
    <row r="103" spans="1:9" s="88" customFormat="1" ht="28.5">
      <c r="A103" s="83">
        <v>10</v>
      </c>
      <c r="B103" s="83" t="s">
        <v>103</v>
      </c>
      <c r="C103" s="84" t="s">
        <v>248</v>
      </c>
      <c r="D103" s="84" t="s">
        <v>249</v>
      </c>
      <c r="E103" s="84">
        <v>180</v>
      </c>
      <c r="F103" s="85">
        <v>17</v>
      </c>
      <c r="G103" s="85">
        <f t="shared" si="11"/>
        <v>0.85</v>
      </c>
      <c r="H103" s="86">
        <f t="shared" si="10"/>
        <v>3060</v>
      </c>
      <c r="I103" s="87">
        <f t="shared" si="8"/>
        <v>0.0023416999364067764</v>
      </c>
    </row>
    <row r="104" spans="1:9" s="88" customFormat="1" ht="28.5">
      <c r="A104" s="83">
        <v>10</v>
      </c>
      <c r="B104" s="83" t="s">
        <v>107</v>
      </c>
      <c r="C104" s="84" t="s">
        <v>248</v>
      </c>
      <c r="D104" s="84" t="s">
        <v>249</v>
      </c>
      <c r="E104" s="84">
        <v>180</v>
      </c>
      <c r="F104" s="85">
        <v>28</v>
      </c>
      <c r="G104" s="85">
        <f t="shared" si="11"/>
        <v>1.4</v>
      </c>
      <c r="H104" s="86">
        <f>ROUND(E104*F104,0)</f>
        <v>5040</v>
      </c>
      <c r="I104" s="87">
        <f t="shared" si="8"/>
        <v>0.0038569175423170433</v>
      </c>
    </row>
    <row r="105" spans="1:9" s="88" customFormat="1" ht="28.5">
      <c r="A105" s="83">
        <v>10</v>
      </c>
      <c r="B105" s="83" t="s">
        <v>109</v>
      </c>
      <c r="C105" s="84" t="s">
        <v>248</v>
      </c>
      <c r="D105" s="84" t="s">
        <v>249</v>
      </c>
      <c r="E105" s="84">
        <v>180</v>
      </c>
      <c r="F105" s="85">
        <v>11</v>
      </c>
      <c r="G105" s="85">
        <f t="shared" si="11"/>
        <v>0.55</v>
      </c>
      <c r="H105" s="86">
        <f t="shared" si="10"/>
        <v>1980</v>
      </c>
      <c r="I105" s="87">
        <f t="shared" si="8"/>
        <v>0.001515217605910267</v>
      </c>
    </row>
    <row r="106" spans="1:9" ht="14.25" customHeight="1">
      <c r="A106" s="140" t="s">
        <v>250</v>
      </c>
      <c r="B106" s="140"/>
      <c r="C106" s="140"/>
      <c r="D106" s="140"/>
      <c r="E106" s="140"/>
      <c r="F106" s="90">
        <f>SUM(F6:F105)</f>
        <v>8333.445</v>
      </c>
      <c r="G106" s="90">
        <f>SUM(G6:G105)</f>
        <v>412.41671153846147</v>
      </c>
      <c r="H106" s="91">
        <f>SUM(H6:H105)</f>
        <v>1306743</v>
      </c>
      <c r="I106" s="92">
        <f>SUM(I6:I105)</f>
        <v>1</v>
      </c>
    </row>
    <row r="108" spans="1:8" ht="15">
      <c r="A108" s="78" t="s">
        <v>31</v>
      </c>
      <c r="B108" s="78"/>
      <c r="H108" s="93"/>
    </row>
    <row r="109" ht="12.75">
      <c r="H109" s="42"/>
    </row>
    <row r="110" ht="12.75">
      <c r="H110" s="42"/>
    </row>
  </sheetData>
  <sheetProtection selectLockedCells="1" selectUnlockedCells="1"/>
  <mergeCells count="4">
    <mergeCell ref="D1:I1"/>
    <mergeCell ref="A2:I2"/>
    <mergeCell ref="C4:D4"/>
    <mergeCell ref="A106:E106"/>
  </mergeCells>
  <printOptions/>
  <pageMargins left="0.75" right="0.75" top="1" bottom="0.49027777777777776" header="0.5" footer="0.5118055555555555"/>
  <pageSetup fitToHeight="3" fitToWidth="1" horizontalDpi="300" verticalDpi="300" orientation="portrait" paperSize="9"/>
  <headerFooter alignWithMargins="0">
    <oddHeader>&amp;L&amp;12LIFE+ 2009 - Financial Forms</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zoomScale="86" zoomScaleNormal="86" zoomScalePageLayoutView="0" workbookViewId="0" topLeftCell="A1">
      <pane ySplit="5" topLeftCell="A6" activePane="bottomLeft" state="frozen"/>
      <selection pane="topLeft" activeCell="A1" sqref="A1"/>
      <selection pane="bottomLeft" activeCell="E19" sqref="E19"/>
    </sheetView>
  </sheetViews>
  <sheetFormatPr defaultColWidth="9.140625" defaultRowHeight="12.75"/>
  <cols>
    <col min="1" max="1" width="7.7109375" style="0" customWidth="1"/>
    <col min="2" max="2" width="6.28125" style="0" customWidth="1"/>
    <col min="3" max="3" width="26.140625" style="94" customWidth="1"/>
    <col min="4" max="4" width="7.140625" style="0" customWidth="1"/>
    <col min="5" max="5" width="43.7109375" style="0" customWidth="1"/>
    <col min="6" max="8" width="12.140625" style="0" customWidth="1"/>
    <col min="9" max="9" width="9.8515625" style="0" customWidth="1"/>
  </cols>
  <sheetData>
    <row r="1" spans="1:9" s="13" customFormat="1" ht="15" customHeight="1">
      <c r="A1" s="46" t="s">
        <v>251</v>
      </c>
      <c r="B1" s="46"/>
      <c r="C1" s="95"/>
      <c r="D1" s="138" t="str">
        <f>'Cover Page'!A21</f>
        <v>Proposal acronym: ARCTOS</v>
      </c>
      <c r="E1" s="138"/>
      <c r="F1" s="138"/>
      <c r="G1" s="138"/>
      <c r="H1" s="138"/>
      <c r="I1" s="138"/>
    </row>
    <row r="2" spans="1:9" ht="18" customHeight="1">
      <c r="A2" s="139" t="s">
        <v>252</v>
      </c>
      <c r="B2" s="139"/>
      <c r="C2" s="139"/>
      <c r="D2" s="139"/>
      <c r="E2" s="139"/>
      <c r="F2" s="139"/>
      <c r="G2" s="139"/>
      <c r="H2" s="139"/>
      <c r="I2" s="139"/>
    </row>
    <row r="4" spans="1:9" ht="15" customHeight="1">
      <c r="A4" s="140" t="s">
        <v>158</v>
      </c>
      <c r="B4" s="140"/>
      <c r="C4" s="140"/>
      <c r="D4" s="140"/>
      <c r="E4" s="140"/>
      <c r="F4" s="79" t="s">
        <v>159</v>
      </c>
      <c r="G4" s="79" t="s">
        <v>160</v>
      </c>
      <c r="H4" s="79" t="s">
        <v>253</v>
      </c>
      <c r="I4" s="79"/>
    </row>
    <row r="5" spans="1:9" ht="78" customHeight="1">
      <c r="A5" s="81" t="s">
        <v>163</v>
      </c>
      <c r="B5" s="82" t="s">
        <v>62</v>
      </c>
      <c r="C5" s="81" t="s">
        <v>254</v>
      </c>
      <c r="D5" s="81" t="s">
        <v>255</v>
      </c>
      <c r="E5" s="81" t="s">
        <v>256</v>
      </c>
      <c r="F5" s="81" t="s">
        <v>257</v>
      </c>
      <c r="G5" s="81" t="s">
        <v>258</v>
      </c>
      <c r="H5" s="81" t="s">
        <v>259</v>
      </c>
      <c r="I5" s="81" t="s">
        <v>260</v>
      </c>
    </row>
    <row r="6" spans="1:9" s="88" customFormat="1" ht="42.75">
      <c r="A6" s="83">
        <v>1</v>
      </c>
      <c r="B6" s="83" t="s">
        <v>75</v>
      </c>
      <c r="C6" s="84" t="s">
        <v>261</v>
      </c>
      <c r="D6" s="84" t="s">
        <v>262</v>
      </c>
      <c r="E6" s="84" t="s">
        <v>263</v>
      </c>
      <c r="F6" s="96">
        <v>900</v>
      </c>
      <c r="G6" s="96">
        <v>100</v>
      </c>
      <c r="H6" s="86">
        <f aca="true" t="shared" si="0" ref="H6:H35">F6+G6</f>
        <v>1000</v>
      </c>
      <c r="I6" s="97">
        <f>H6/$H$62</f>
        <v>0.00673681941281882</v>
      </c>
    </row>
    <row r="7" spans="1:9" s="88" customFormat="1" ht="57">
      <c r="A7" s="83">
        <v>1</v>
      </c>
      <c r="B7" s="83" t="s">
        <v>81</v>
      </c>
      <c r="C7" s="84" t="s">
        <v>264</v>
      </c>
      <c r="D7" s="84" t="s">
        <v>262</v>
      </c>
      <c r="E7" s="84" t="s">
        <v>265</v>
      </c>
      <c r="F7" s="96">
        <v>2200</v>
      </c>
      <c r="G7" s="96">
        <v>900</v>
      </c>
      <c r="H7" s="86">
        <f t="shared" si="0"/>
        <v>3100</v>
      </c>
      <c r="I7" s="97">
        <f aca="true" t="shared" si="1" ref="I7:I61">H7/$H$62</f>
        <v>0.02088414017973834</v>
      </c>
    </row>
    <row r="8" spans="1:9" s="88" customFormat="1" ht="42.75">
      <c r="A8" s="83">
        <v>1</v>
      </c>
      <c r="B8" s="83" t="s">
        <v>93</v>
      </c>
      <c r="C8" s="84" t="s">
        <v>266</v>
      </c>
      <c r="D8" s="84" t="s">
        <v>262</v>
      </c>
      <c r="E8" s="84" t="s">
        <v>267</v>
      </c>
      <c r="F8" s="96">
        <v>1000</v>
      </c>
      <c r="G8" s="96">
        <v>200</v>
      </c>
      <c r="H8" s="86">
        <f t="shared" si="0"/>
        <v>1200</v>
      </c>
      <c r="I8" s="97">
        <f t="shared" si="1"/>
        <v>0.008084183295382585</v>
      </c>
    </row>
    <row r="9" spans="1:9" s="88" customFormat="1" ht="42.75">
      <c r="A9" s="83">
        <v>1</v>
      </c>
      <c r="B9" s="83" t="s">
        <v>95</v>
      </c>
      <c r="C9" s="84" t="s">
        <v>266</v>
      </c>
      <c r="D9" s="84" t="s">
        <v>262</v>
      </c>
      <c r="E9" s="84" t="s">
        <v>268</v>
      </c>
      <c r="F9" s="96">
        <v>1000</v>
      </c>
      <c r="G9" s="96">
        <v>0</v>
      </c>
      <c r="H9" s="86">
        <f t="shared" si="0"/>
        <v>1000</v>
      </c>
      <c r="I9" s="97">
        <f t="shared" si="1"/>
        <v>0.00673681941281882</v>
      </c>
    </row>
    <row r="10" spans="1:9" s="88" customFormat="1" ht="42.75">
      <c r="A10" s="83">
        <v>1</v>
      </c>
      <c r="B10" s="83" t="s">
        <v>121</v>
      </c>
      <c r="C10" s="84" t="s">
        <v>269</v>
      </c>
      <c r="D10" s="84" t="s">
        <v>262</v>
      </c>
      <c r="E10" s="84" t="s">
        <v>263</v>
      </c>
      <c r="F10" s="96">
        <v>800</v>
      </c>
      <c r="G10" s="96">
        <v>200</v>
      </c>
      <c r="H10" s="86">
        <f t="shared" si="0"/>
        <v>1000</v>
      </c>
      <c r="I10" s="97">
        <f t="shared" si="1"/>
        <v>0.00673681941281882</v>
      </c>
    </row>
    <row r="11" spans="1:9" s="88" customFormat="1" ht="42.75">
      <c r="A11" s="83">
        <v>1</v>
      </c>
      <c r="B11" s="83" t="s">
        <v>125</v>
      </c>
      <c r="C11" s="84" t="s">
        <v>269</v>
      </c>
      <c r="D11" s="84" t="s">
        <v>262</v>
      </c>
      <c r="E11" s="84" t="s">
        <v>263</v>
      </c>
      <c r="F11" s="96">
        <v>800</v>
      </c>
      <c r="G11" s="96">
        <v>200</v>
      </c>
      <c r="H11" s="86">
        <f t="shared" si="0"/>
        <v>1000</v>
      </c>
      <c r="I11" s="97">
        <f t="shared" si="1"/>
        <v>0.00673681941281882</v>
      </c>
    </row>
    <row r="12" spans="1:9" s="88" customFormat="1" ht="57">
      <c r="A12" s="83">
        <v>1</v>
      </c>
      <c r="B12" s="83" t="s">
        <v>107</v>
      </c>
      <c r="C12" s="84" t="s">
        <v>270</v>
      </c>
      <c r="D12" s="84" t="s">
        <v>262</v>
      </c>
      <c r="E12" s="84" t="s">
        <v>271</v>
      </c>
      <c r="F12" s="96">
        <v>514</v>
      </c>
      <c r="G12" s="96">
        <v>200</v>
      </c>
      <c r="H12" s="86">
        <f t="shared" si="0"/>
        <v>714</v>
      </c>
      <c r="I12" s="97">
        <f t="shared" si="1"/>
        <v>0.004810089060752637</v>
      </c>
    </row>
    <row r="13" spans="1:9" s="88" customFormat="1" ht="57">
      <c r="A13" s="83">
        <v>1</v>
      </c>
      <c r="B13" s="83" t="s">
        <v>113</v>
      </c>
      <c r="C13" s="84" t="s">
        <v>264</v>
      </c>
      <c r="D13" s="84" t="s">
        <v>262</v>
      </c>
      <c r="E13" s="84" t="s">
        <v>272</v>
      </c>
      <c r="F13" s="96">
        <v>2000</v>
      </c>
      <c r="G13" s="96">
        <v>500</v>
      </c>
      <c r="H13" s="86">
        <f t="shared" si="0"/>
        <v>2500</v>
      </c>
      <c r="I13" s="97">
        <f t="shared" si="1"/>
        <v>0.01684204853204705</v>
      </c>
    </row>
    <row r="14" spans="1:9" s="88" customFormat="1" ht="42.75">
      <c r="A14" s="83">
        <v>2</v>
      </c>
      <c r="B14" s="83" t="s">
        <v>77</v>
      </c>
      <c r="C14" s="84" t="s">
        <v>273</v>
      </c>
      <c r="D14" s="84" t="s">
        <v>262</v>
      </c>
      <c r="E14" s="84" t="s">
        <v>274</v>
      </c>
      <c r="F14" s="96">
        <v>3000</v>
      </c>
      <c r="G14" s="96">
        <v>1000</v>
      </c>
      <c r="H14" s="86">
        <f t="shared" si="0"/>
        <v>4000</v>
      </c>
      <c r="I14" s="97">
        <f t="shared" si="1"/>
        <v>0.02694727765127528</v>
      </c>
    </row>
    <row r="15" spans="1:9" s="88" customFormat="1" ht="28.5">
      <c r="A15" s="83">
        <v>2</v>
      </c>
      <c r="B15" s="83" t="s">
        <v>77</v>
      </c>
      <c r="C15" s="84" t="s">
        <v>275</v>
      </c>
      <c r="D15" s="84" t="s">
        <v>276</v>
      </c>
      <c r="E15" s="84" t="s">
        <v>277</v>
      </c>
      <c r="F15" s="96">
        <v>4500</v>
      </c>
      <c r="G15" s="96">
        <v>2000</v>
      </c>
      <c r="H15" s="86">
        <f t="shared" si="0"/>
        <v>6500</v>
      </c>
      <c r="I15" s="97">
        <f t="shared" si="1"/>
        <v>0.04378932618332233</v>
      </c>
    </row>
    <row r="16" spans="1:9" s="88" customFormat="1" ht="42.75">
      <c r="A16" s="83">
        <v>2</v>
      </c>
      <c r="B16" s="83" t="s">
        <v>91</v>
      </c>
      <c r="C16" s="84" t="s">
        <v>278</v>
      </c>
      <c r="D16" s="84" t="s">
        <v>262</v>
      </c>
      <c r="E16" s="84" t="s">
        <v>279</v>
      </c>
      <c r="F16" s="96">
        <v>4000</v>
      </c>
      <c r="G16" s="96">
        <v>1500</v>
      </c>
      <c r="H16" s="86">
        <f t="shared" si="0"/>
        <v>5500</v>
      </c>
      <c r="I16" s="97">
        <f t="shared" si="1"/>
        <v>0.03705250677050351</v>
      </c>
    </row>
    <row r="17" spans="1:9" s="88" customFormat="1" ht="42.75">
      <c r="A17" s="83">
        <v>2</v>
      </c>
      <c r="B17" s="83" t="s">
        <v>91</v>
      </c>
      <c r="C17" s="84" t="s">
        <v>280</v>
      </c>
      <c r="D17" s="84" t="s">
        <v>262</v>
      </c>
      <c r="E17" s="84" t="s">
        <v>281</v>
      </c>
      <c r="F17" s="96">
        <v>3000</v>
      </c>
      <c r="G17" s="96">
        <v>1000</v>
      </c>
      <c r="H17" s="86">
        <f t="shared" si="0"/>
        <v>4000</v>
      </c>
      <c r="I17" s="97">
        <f t="shared" si="1"/>
        <v>0.02694727765127528</v>
      </c>
    </row>
    <row r="18" spans="1:9" s="88" customFormat="1" ht="42.75">
      <c r="A18" s="83">
        <v>2</v>
      </c>
      <c r="B18" s="83" t="s">
        <v>93</v>
      </c>
      <c r="C18" s="84" t="s">
        <v>273</v>
      </c>
      <c r="D18" s="84" t="s">
        <v>262</v>
      </c>
      <c r="E18" s="84" t="s">
        <v>282</v>
      </c>
      <c r="F18" s="96">
        <v>600</v>
      </c>
      <c r="G18" s="96">
        <v>200</v>
      </c>
      <c r="H18" s="86">
        <f t="shared" si="0"/>
        <v>800</v>
      </c>
      <c r="I18" s="97">
        <f t="shared" si="1"/>
        <v>0.005389455530255056</v>
      </c>
    </row>
    <row r="19" spans="1:9" s="88" customFormat="1" ht="28.5">
      <c r="A19" s="83">
        <v>2</v>
      </c>
      <c r="B19" s="83" t="s">
        <v>99</v>
      </c>
      <c r="C19" s="84" t="s">
        <v>273</v>
      </c>
      <c r="D19" s="84" t="s">
        <v>262</v>
      </c>
      <c r="E19" s="84" t="s">
        <v>283</v>
      </c>
      <c r="F19" s="96">
        <v>3238</v>
      </c>
      <c r="G19" s="96">
        <v>1500</v>
      </c>
      <c r="H19" s="86">
        <f t="shared" si="0"/>
        <v>4738</v>
      </c>
      <c r="I19" s="97">
        <f t="shared" si="1"/>
        <v>0.03191905037793557</v>
      </c>
    </row>
    <row r="20" spans="1:9" s="88" customFormat="1" ht="28.5">
      <c r="A20" s="83">
        <v>2</v>
      </c>
      <c r="B20" s="83" t="s">
        <v>99</v>
      </c>
      <c r="C20" s="84" t="s">
        <v>280</v>
      </c>
      <c r="D20" s="84" t="s">
        <v>262</v>
      </c>
      <c r="E20" s="84" t="s">
        <v>283</v>
      </c>
      <c r="F20" s="96">
        <v>3200</v>
      </c>
      <c r="G20" s="96">
        <v>1500</v>
      </c>
      <c r="H20" s="86">
        <f t="shared" si="0"/>
        <v>4700</v>
      </c>
      <c r="I20" s="97">
        <f t="shared" si="1"/>
        <v>0.03166305124024845</v>
      </c>
    </row>
    <row r="21" spans="1:9" s="88" customFormat="1" ht="28.5">
      <c r="A21" s="83">
        <v>3</v>
      </c>
      <c r="B21" s="83" t="s">
        <v>83</v>
      </c>
      <c r="C21" s="84" t="s">
        <v>284</v>
      </c>
      <c r="D21" s="84" t="s">
        <v>262</v>
      </c>
      <c r="E21" s="84" t="s">
        <v>285</v>
      </c>
      <c r="F21" s="96">
        <v>1000</v>
      </c>
      <c r="G21" s="96">
        <v>400</v>
      </c>
      <c r="H21" s="86">
        <f t="shared" si="0"/>
        <v>1400</v>
      </c>
      <c r="I21" s="97">
        <f t="shared" si="1"/>
        <v>0.009431547177946349</v>
      </c>
    </row>
    <row r="22" spans="1:9" s="88" customFormat="1" ht="42.75">
      <c r="A22" s="83">
        <v>3</v>
      </c>
      <c r="B22" s="83" t="s">
        <v>89</v>
      </c>
      <c r="C22" s="84" t="s">
        <v>284</v>
      </c>
      <c r="D22" s="84" t="s">
        <v>262</v>
      </c>
      <c r="E22" s="84" t="s">
        <v>286</v>
      </c>
      <c r="F22" s="96">
        <v>3000</v>
      </c>
      <c r="G22" s="96">
        <v>1500</v>
      </c>
      <c r="H22" s="86">
        <f t="shared" si="0"/>
        <v>4500</v>
      </c>
      <c r="I22" s="97">
        <f t="shared" si="1"/>
        <v>0.03031568735768469</v>
      </c>
    </row>
    <row r="23" spans="1:9" s="88" customFormat="1" ht="42.75">
      <c r="A23" s="83">
        <v>3</v>
      </c>
      <c r="B23" s="83" t="s">
        <v>97</v>
      </c>
      <c r="C23" s="84" t="s">
        <v>284</v>
      </c>
      <c r="D23" s="84" t="s">
        <v>262</v>
      </c>
      <c r="E23" s="84" t="s">
        <v>287</v>
      </c>
      <c r="F23" s="96">
        <v>3000</v>
      </c>
      <c r="G23" s="96">
        <v>2000</v>
      </c>
      <c r="H23" s="86">
        <f t="shared" si="0"/>
        <v>5000</v>
      </c>
      <c r="I23" s="97">
        <f t="shared" si="1"/>
        <v>0.0336840970640941</v>
      </c>
    </row>
    <row r="24" spans="1:9" s="88" customFormat="1" ht="28.5">
      <c r="A24" s="83">
        <v>1</v>
      </c>
      <c r="B24" s="83" t="s">
        <v>73</v>
      </c>
      <c r="C24" s="84" t="s">
        <v>288</v>
      </c>
      <c r="D24" s="84" t="s">
        <v>262</v>
      </c>
      <c r="E24" s="84" t="s">
        <v>289</v>
      </c>
      <c r="F24" s="96">
        <v>1000</v>
      </c>
      <c r="G24" s="96">
        <v>0</v>
      </c>
      <c r="H24" s="86">
        <f t="shared" si="0"/>
        <v>1000</v>
      </c>
      <c r="I24" s="97">
        <f t="shared" si="1"/>
        <v>0.00673681941281882</v>
      </c>
    </row>
    <row r="25" spans="1:9" s="88" customFormat="1" ht="28.5">
      <c r="A25" s="83">
        <v>4</v>
      </c>
      <c r="B25" s="83" t="s">
        <v>113</v>
      </c>
      <c r="C25" s="84" t="s">
        <v>273</v>
      </c>
      <c r="D25" s="84" t="s">
        <v>262</v>
      </c>
      <c r="E25" s="84" t="s">
        <v>290</v>
      </c>
      <c r="F25" s="96">
        <v>1900</v>
      </c>
      <c r="G25" s="96">
        <v>100</v>
      </c>
      <c r="H25" s="86">
        <f t="shared" si="0"/>
        <v>2000</v>
      </c>
      <c r="I25" s="97">
        <f t="shared" si="1"/>
        <v>0.01347363882563764</v>
      </c>
    </row>
    <row r="26" spans="1:9" s="88" customFormat="1" ht="28.5">
      <c r="A26" s="83">
        <v>4</v>
      </c>
      <c r="B26" s="83" t="s">
        <v>115</v>
      </c>
      <c r="C26" s="84" t="s">
        <v>273</v>
      </c>
      <c r="D26" s="84" t="s">
        <v>262</v>
      </c>
      <c r="E26" s="84" t="s">
        <v>291</v>
      </c>
      <c r="F26" s="96">
        <v>8000</v>
      </c>
      <c r="G26" s="96">
        <v>4000</v>
      </c>
      <c r="H26" s="86">
        <f t="shared" si="0"/>
        <v>12000</v>
      </c>
      <c r="I26" s="97">
        <f t="shared" si="1"/>
        <v>0.08084183295382584</v>
      </c>
    </row>
    <row r="27" spans="1:9" s="88" customFormat="1" ht="42.75">
      <c r="A27" s="83">
        <v>5</v>
      </c>
      <c r="B27" s="83" t="s">
        <v>85</v>
      </c>
      <c r="C27" s="84" t="s">
        <v>292</v>
      </c>
      <c r="D27" s="84" t="s">
        <v>262</v>
      </c>
      <c r="E27" s="84" t="s">
        <v>293</v>
      </c>
      <c r="F27" s="96">
        <v>1000</v>
      </c>
      <c r="G27" s="96">
        <v>0</v>
      </c>
      <c r="H27" s="86">
        <f t="shared" si="0"/>
        <v>1000</v>
      </c>
      <c r="I27" s="97">
        <f t="shared" si="1"/>
        <v>0.00673681941281882</v>
      </c>
    </row>
    <row r="28" spans="1:9" s="88" customFormat="1" ht="42.75">
      <c r="A28" s="83">
        <v>5</v>
      </c>
      <c r="B28" s="83" t="s">
        <v>87</v>
      </c>
      <c r="C28" s="84" t="s">
        <v>292</v>
      </c>
      <c r="D28" s="84" t="s">
        <v>262</v>
      </c>
      <c r="E28" s="84" t="s">
        <v>294</v>
      </c>
      <c r="F28" s="96">
        <v>500</v>
      </c>
      <c r="G28" s="96">
        <v>0</v>
      </c>
      <c r="H28" s="86">
        <f t="shared" si="0"/>
        <v>500</v>
      </c>
      <c r="I28" s="97">
        <f t="shared" si="1"/>
        <v>0.00336840970640941</v>
      </c>
    </row>
    <row r="29" spans="1:9" s="88" customFormat="1" ht="28.5">
      <c r="A29" s="83">
        <v>5</v>
      </c>
      <c r="B29" s="83" t="s">
        <v>107</v>
      </c>
      <c r="C29" s="84" t="s">
        <v>295</v>
      </c>
      <c r="D29" s="84" t="s">
        <v>262</v>
      </c>
      <c r="E29" s="84" t="s">
        <v>271</v>
      </c>
      <c r="F29" s="96">
        <v>500</v>
      </c>
      <c r="G29" s="96">
        <v>0</v>
      </c>
      <c r="H29" s="86">
        <f t="shared" si="0"/>
        <v>500</v>
      </c>
      <c r="I29" s="97">
        <f t="shared" si="1"/>
        <v>0.00336840970640941</v>
      </c>
    </row>
    <row r="30" spans="1:9" s="88" customFormat="1" ht="15">
      <c r="A30" s="83">
        <v>6</v>
      </c>
      <c r="B30" s="83" t="s">
        <v>77</v>
      </c>
      <c r="C30" s="84" t="s">
        <v>296</v>
      </c>
      <c r="D30" s="84" t="s">
        <v>262</v>
      </c>
      <c r="E30" s="84" t="s">
        <v>297</v>
      </c>
      <c r="F30" s="96">
        <v>440</v>
      </c>
      <c r="G30" s="96">
        <v>160</v>
      </c>
      <c r="H30" s="86">
        <f t="shared" si="0"/>
        <v>600</v>
      </c>
      <c r="I30" s="97">
        <f t="shared" si="1"/>
        <v>0.004042091647691292</v>
      </c>
    </row>
    <row r="31" spans="1:9" s="88" customFormat="1" ht="15">
      <c r="A31" s="83">
        <v>6</v>
      </c>
      <c r="B31" s="83" t="s">
        <v>81</v>
      </c>
      <c r="C31" s="84" t="s">
        <v>296</v>
      </c>
      <c r="D31" s="84" t="s">
        <v>262</v>
      </c>
      <c r="E31" s="84" t="s">
        <v>298</v>
      </c>
      <c r="F31" s="96">
        <v>660</v>
      </c>
      <c r="G31" s="96">
        <v>240</v>
      </c>
      <c r="H31" s="86">
        <f t="shared" si="0"/>
        <v>900</v>
      </c>
      <c r="I31" s="97">
        <f t="shared" si="1"/>
        <v>0.006063137471536938</v>
      </c>
    </row>
    <row r="32" spans="1:9" s="88" customFormat="1" ht="28.5">
      <c r="A32" s="83">
        <v>6</v>
      </c>
      <c r="B32" s="83" t="s">
        <v>83</v>
      </c>
      <c r="C32" s="84" t="s">
        <v>299</v>
      </c>
      <c r="D32" s="84" t="s">
        <v>262</v>
      </c>
      <c r="E32" s="84" t="s">
        <v>300</v>
      </c>
      <c r="F32" s="96">
        <v>800</v>
      </c>
      <c r="G32" s="96">
        <v>200</v>
      </c>
      <c r="H32" s="86">
        <f t="shared" si="0"/>
        <v>1000</v>
      </c>
      <c r="I32" s="97">
        <f t="shared" si="1"/>
        <v>0.00673681941281882</v>
      </c>
    </row>
    <row r="33" spans="1:9" s="88" customFormat="1" ht="28.5">
      <c r="A33" s="83">
        <v>6</v>
      </c>
      <c r="B33" s="83" t="s">
        <v>87</v>
      </c>
      <c r="C33" s="84" t="s">
        <v>299</v>
      </c>
      <c r="D33" s="84" t="s">
        <v>262</v>
      </c>
      <c r="E33" s="84" t="s">
        <v>301</v>
      </c>
      <c r="F33" s="96">
        <v>1000</v>
      </c>
      <c r="G33" s="96">
        <v>200</v>
      </c>
      <c r="H33" s="86">
        <f t="shared" si="0"/>
        <v>1200</v>
      </c>
      <c r="I33" s="97">
        <f t="shared" si="1"/>
        <v>0.008084183295382585</v>
      </c>
    </row>
    <row r="34" spans="1:9" s="88" customFormat="1" ht="28.5">
      <c r="A34" s="83">
        <v>6</v>
      </c>
      <c r="B34" s="83" t="s">
        <v>89</v>
      </c>
      <c r="C34" s="84" t="s">
        <v>302</v>
      </c>
      <c r="D34" s="84" t="s">
        <v>262</v>
      </c>
      <c r="E34" s="84" t="s">
        <v>303</v>
      </c>
      <c r="F34" s="96">
        <v>1100</v>
      </c>
      <c r="G34" s="96">
        <v>200</v>
      </c>
      <c r="H34" s="86">
        <f t="shared" si="0"/>
        <v>1300</v>
      </c>
      <c r="I34" s="97">
        <f t="shared" si="1"/>
        <v>0.008757865236664466</v>
      </c>
    </row>
    <row r="35" spans="1:9" s="88" customFormat="1" ht="15">
      <c r="A35" s="83">
        <v>6</v>
      </c>
      <c r="B35" s="83" t="s">
        <v>99</v>
      </c>
      <c r="C35" s="84" t="s">
        <v>296</v>
      </c>
      <c r="D35" s="84" t="s">
        <v>262</v>
      </c>
      <c r="E35" s="84" t="s">
        <v>304</v>
      </c>
      <c r="F35" s="96">
        <v>1100</v>
      </c>
      <c r="G35" s="96">
        <v>200</v>
      </c>
      <c r="H35" s="86">
        <f t="shared" si="0"/>
        <v>1300</v>
      </c>
      <c r="I35" s="97">
        <f t="shared" si="1"/>
        <v>0.008757865236664466</v>
      </c>
    </row>
    <row r="36" spans="1:9" s="88" customFormat="1" ht="15">
      <c r="A36" s="83">
        <v>6</v>
      </c>
      <c r="B36" s="83" t="s">
        <v>101</v>
      </c>
      <c r="C36" s="84" t="s">
        <v>296</v>
      </c>
      <c r="D36" s="84" t="s">
        <v>262</v>
      </c>
      <c r="E36" s="84" t="s">
        <v>304</v>
      </c>
      <c r="F36" s="96">
        <v>1100</v>
      </c>
      <c r="G36" s="96">
        <v>200</v>
      </c>
      <c r="H36" s="86">
        <f aca="true" t="shared" si="2" ref="H36:H61">F36+G36</f>
        <v>1300</v>
      </c>
      <c r="I36" s="97">
        <f t="shared" si="1"/>
        <v>0.008757865236664466</v>
      </c>
    </row>
    <row r="37" spans="1:9" s="88" customFormat="1" ht="15">
      <c r="A37" s="83">
        <v>6</v>
      </c>
      <c r="B37" s="83" t="s">
        <v>107</v>
      </c>
      <c r="C37" s="84" t="s">
        <v>296</v>
      </c>
      <c r="D37" s="84" t="s">
        <v>262</v>
      </c>
      <c r="E37" s="84" t="s">
        <v>304</v>
      </c>
      <c r="F37" s="96">
        <v>1100</v>
      </c>
      <c r="G37" s="96">
        <v>200</v>
      </c>
      <c r="H37" s="86">
        <f t="shared" si="2"/>
        <v>1300</v>
      </c>
      <c r="I37" s="97">
        <f t="shared" si="1"/>
        <v>0.008757865236664466</v>
      </c>
    </row>
    <row r="38" spans="1:9" s="88" customFormat="1" ht="15">
      <c r="A38" s="83">
        <v>6</v>
      </c>
      <c r="B38" s="83" t="s">
        <v>113</v>
      </c>
      <c r="C38" s="84" t="s">
        <v>296</v>
      </c>
      <c r="D38" s="84" t="s">
        <v>262</v>
      </c>
      <c r="E38" s="84" t="s">
        <v>305</v>
      </c>
      <c r="F38" s="96">
        <v>1200</v>
      </c>
      <c r="G38" s="96">
        <v>300</v>
      </c>
      <c r="H38" s="86">
        <f t="shared" si="2"/>
        <v>1500</v>
      </c>
      <c r="I38" s="97">
        <f t="shared" si="1"/>
        <v>0.01010522911922823</v>
      </c>
    </row>
    <row r="39" spans="1:9" s="88" customFormat="1" ht="15">
      <c r="A39" s="83">
        <v>6</v>
      </c>
      <c r="B39" s="83" t="s">
        <v>123</v>
      </c>
      <c r="C39" s="84" t="s">
        <v>296</v>
      </c>
      <c r="D39" s="84" t="s">
        <v>262</v>
      </c>
      <c r="E39" s="84" t="s">
        <v>306</v>
      </c>
      <c r="F39" s="96">
        <v>600</v>
      </c>
      <c r="G39" s="96">
        <v>800</v>
      </c>
      <c r="H39" s="86">
        <f t="shared" si="2"/>
        <v>1400</v>
      </c>
      <c r="I39" s="97">
        <f t="shared" si="1"/>
        <v>0.009431547177946349</v>
      </c>
    </row>
    <row r="40" spans="1:9" s="88" customFormat="1" ht="28.5">
      <c r="A40" s="83">
        <v>4</v>
      </c>
      <c r="B40" s="83" t="s">
        <v>73</v>
      </c>
      <c r="C40" s="84" t="s">
        <v>307</v>
      </c>
      <c r="D40" s="84" t="s">
        <v>262</v>
      </c>
      <c r="E40" s="84" t="s">
        <v>289</v>
      </c>
      <c r="F40" s="96">
        <v>5000</v>
      </c>
      <c r="G40" s="96">
        <v>2500</v>
      </c>
      <c r="H40" s="86">
        <f t="shared" si="2"/>
        <v>7500</v>
      </c>
      <c r="I40" s="97">
        <f t="shared" si="1"/>
        <v>0.05052614559614115</v>
      </c>
    </row>
    <row r="41" spans="1:9" s="88" customFormat="1" ht="85.5">
      <c r="A41" s="83">
        <v>7</v>
      </c>
      <c r="B41" s="83" t="s">
        <v>73</v>
      </c>
      <c r="C41" s="84" t="s">
        <v>308</v>
      </c>
      <c r="D41" s="84" t="s">
        <v>262</v>
      </c>
      <c r="E41" s="84" t="s">
        <v>309</v>
      </c>
      <c r="F41" s="96">
        <v>3000</v>
      </c>
      <c r="G41" s="96">
        <v>3000</v>
      </c>
      <c r="H41" s="86">
        <f t="shared" si="2"/>
        <v>6000</v>
      </c>
      <c r="I41" s="97">
        <f t="shared" si="1"/>
        <v>0.04042091647691292</v>
      </c>
    </row>
    <row r="42" spans="1:9" s="88" customFormat="1" ht="142.5">
      <c r="A42" s="83">
        <v>7</v>
      </c>
      <c r="B42" s="83" t="s">
        <v>85</v>
      </c>
      <c r="C42" s="84" t="s">
        <v>310</v>
      </c>
      <c r="D42" s="84" t="s">
        <v>262</v>
      </c>
      <c r="E42" s="84" t="s">
        <v>311</v>
      </c>
      <c r="F42" s="96">
        <v>6000</v>
      </c>
      <c r="G42" s="96">
        <v>2500</v>
      </c>
      <c r="H42" s="86">
        <f t="shared" si="2"/>
        <v>8500</v>
      </c>
      <c r="I42" s="97">
        <f t="shared" si="1"/>
        <v>0.05726296500895997</v>
      </c>
    </row>
    <row r="43" spans="1:9" s="88" customFormat="1" ht="71.25">
      <c r="A43" s="83">
        <v>7</v>
      </c>
      <c r="B43" s="83" t="s">
        <v>89</v>
      </c>
      <c r="C43" s="84" t="s">
        <v>310</v>
      </c>
      <c r="D43" s="84" t="s">
        <v>262</v>
      </c>
      <c r="E43" s="84" t="s">
        <v>312</v>
      </c>
      <c r="F43" s="96">
        <v>4000</v>
      </c>
      <c r="G43" s="96">
        <v>2000</v>
      </c>
      <c r="H43" s="86">
        <f t="shared" si="2"/>
        <v>6000</v>
      </c>
      <c r="I43" s="97">
        <f t="shared" si="1"/>
        <v>0.04042091647691292</v>
      </c>
    </row>
    <row r="44" spans="1:9" s="88" customFormat="1" ht="28.5">
      <c r="A44" s="83">
        <v>7</v>
      </c>
      <c r="B44" s="83" t="s">
        <v>107</v>
      </c>
      <c r="C44" s="84" t="s">
        <v>310</v>
      </c>
      <c r="D44" s="84" t="s">
        <v>262</v>
      </c>
      <c r="E44" s="84" t="s">
        <v>271</v>
      </c>
      <c r="F44" s="96">
        <v>500</v>
      </c>
      <c r="G44" s="96">
        <v>200</v>
      </c>
      <c r="H44" s="86">
        <f t="shared" si="2"/>
        <v>700</v>
      </c>
      <c r="I44" s="97">
        <f t="shared" si="1"/>
        <v>0.004715773588973174</v>
      </c>
    </row>
    <row r="45" spans="1:9" s="88" customFormat="1" ht="42.75">
      <c r="A45" s="83">
        <v>7</v>
      </c>
      <c r="B45" s="83" t="s">
        <v>117</v>
      </c>
      <c r="C45" s="84" t="s">
        <v>310</v>
      </c>
      <c r="D45" s="84" t="s">
        <v>262</v>
      </c>
      <c r="E45" s="84" t="s">
        <v>313</v>
      </c>
      <c r="F45" s="96">
        <v>4000</v>
      </c>
      <c r="G45" s="96">
        <v>2000</v>
      </c>
      <c r="H45" s="86">
        <f t="shared" si="2"/>
        <v>6000</v>
      </c>
      <c r="I45" s="97">
        <f t="shared" si="1"/>
        <v>0.04042091647691292</v>
      </c>
    </row>
    <row r="46" spans="1:9" s="88" customFormat="1" ht="71.25">
      <c r="A46" s="83">
        <v>7</v>
      </c>
      <c r="B46" s="83" t="s">
        <v>79</v>
      </c>
      <c r="C46" s="84" t="s">
        <v>308</v>
      </c>
      <c r="D46" s="84" t="s">
        <v>262</v>
      </c>
      <c r="E46" s="84" t="s">
        <v>314</v>
      </c>
      <c r="F46" s="96">
        <v>3000</v>
      </c>
      <c r="G46" s="96">
        <v>3000</v>
      </c>
      <c r="H46" s="86">
        <f t="shared" si="2"/>
        <v>6000</v>
      </c>
      <c r="I46" s="97">
        <f t="shared" si="1"/>
        <v>0.04042091647691292</v>
      </c>
    </row>
    <row r="47" spans="1:9" s="88" customFormat="1" ht="28.5">
      <c r="A47" s="83">
        <v>7</v>
      </c>
      <c r="B47" s="83" t="s">
        <v>113</v>
      </c>
      <c r="C47" s="84" t="s">
        <v>315</v>
      </c>
      <c r="D47" s="84" t="s">
        <v>262</v>
      </c>
      <c r="E47" s="84" t="s">
        <v>316</v>
      </c>
      <c r="F47" s="96">
        <v>1900</v>
      </c>
      <c r="G47" s="96">
        <v>100</v>
      </c>
      <c r="H47" s="86">
        <f t="shared" si="2"/>
        <v>2000</v>
      </c>
      <c r="I47" s="97">
        <f t="shared" si="1"/>
        <v>0.01347363882563764</v>
      </c>
    </row>
    <row r="48" spans="1:9" s="88" customFormat="1" ht="57">
      <c r="A48" s="83">
        <v>7</v>
      </c>
      <c r="B48" s="83" t="s">
        <v>91</v>
      </c>
      <c r="C48" s="84" t="s">
        <v>308</v>
      </c>
      <c r="D48" s="84" t="s">
        <v>262</v>
      </c>
      <c r="E48" s="84" t="s">
        <v>317</v>
      </c>
      <c r="F48" s="96">
        <v>3000</v>
      </c>
      <c r="G48" s="96">
        <v>3000</v>
      </c>
      <c r="H48" s="86">
        <f t="shared" si="2"/>
        <v>6000</v>
      </c>
      <c r="I48" s="97">
        <f t="shared" si="1"/>
        <v>0.04042091647691292</v>
      </c>
    </row>
    <row r="49" spans="1:9" s="88" customFormat="1" ht="71.25">
      <c r="A49" s="83">
        <v>7</v>
      </c>
      <c r="B49" s="83" t="s">
        <v>93</v>
      </c>
      <c r="C49" s="84" t="s">
        <v>308</v>
      </c>
      <c r="D49" s="84" t="s">
        <v>262</v>
      </c>
      <c r="E49" s="84" t="s">
        <v>318</v>
      </c>
      <c r="F49" s="96">
        <v>800</v>
      </c>
      <c r="G49" s="96">
        <v>200</v>
      </c>
      <c r="H49" s="86">
        <f t="shared" si="2"/>
        <v>1000</v>
      </c>
      <c r="I49" s="97">
        <f t="shared" si="1"/>
        <v>0.00673681941281882</v>
      </c>
    </row>
    <row r="50" spans="1:9" s="88" customFormat="1" ht="28.5">
      <c r="A50" s="83">
        <v>8</v>
      </c>
      <c r="B50" s="83" t="s">
        <v>79</v>
      </c>
      <c r="C50" s="84" t="s">
        <v>319</v>
      </c>
      <c r="D50" s="84" t="s">
        <v>262</v>
      </c>
      <c r="E50" s="84" t="s">
        <v>320</v>
      </c>
      <c r="F50" s="96">
        <v>2000</v>
      </c>
      <c r="G50" s="96">
        <v>500</v>
      </c>
      <c r="H50" s="86">
        <f t="shared" si="2"/>
        <v>2500</v>
      </c>
      <c r="I50" s="97">
        <f t="shared" si="1"/>
        <v>0.01684204853204705</v>
      </c>
    </row>
    <row r="51" spans="1:9" s="88" customFormat="1" ht="28.5">
      <c r="A51" s="83">
        <v>8</v>
      </c>
      <c r="B51" s="83" t="s">
        <v>81</v>
      </c>
      <c r="C51" s="84" t="s">
        <v>319</v>
      </c>
      <c r="D51" s="84" t="s">
        <v>262</v>
      </c>
      <c r="E51" s="84" t="s">
        <v>320</v>
      </c>
      <c r="F51" s="96">
        <v>1000</v>
      </c>
      <c r="G51" s="96">
        <v>0</v>
      </c>
      <c r="H51" s="86">
        <f t="shared" si="2"/>
        <v>1000</v>
      </c>
      <c r="I51" s="97">
        <f t="shared" si="1"/>
        <v>0.00673681941281882</v>
      </c>
    </row>
    <row r="52" spans="1:9" s="88" customFormat="1" ht="42.75">
      <c r="A52" s="83">
        <v>8</v>
      </c>
      <c r="B52" s="83" t="s">
        <v>89</v>
      </c>
      <c r="C52" s="84" t="s">
        <v>319</v>
      </c>
      <c r="D52" s="84" t="s">
        <v>262</v>
      </c>
      <c r="E52" s="84" t="s">
        <v>321</v>
      </c>
      <c r="F52" s="96">
        <v>2500</v>
      </c>
      <c r="G52" s="96">
        <v>500</v>
      </c>
      <c r="H52" s="86">
        <f t="shared" si="2"/>
        <v>3000</v>
      </c>
      <c r="I52" s="97">
        <f t="shared" si="1"/>
        <v>0.02021045823845646</v>
      </c>
    </row>
    <row r="53" spans="1:9" s="88" customFormat="1" ht="15">
      <c r="A53" s="83">
        <v>8</v>
      </c>
      <c r="B53" s="83" t="s">
        <v>91</v>
      </c>
      <c r="C53" s="84" t="s">
        <v>322</v>
      </c>
      <c r="D53" s="84" t="s">
        <v>262</v>
      </c>
      <c r="E53" s="84" t="s">
        <v>323</v>
      </c>
      <c r="F53" s="96">
        <v>500</v>
      </c>
      <c r="G53" s="96">
        <v>0</v>
      </c>
      <c r="H53" s="86">
        <f t="shared" si="2"/>
        <v>500</v>
      </c>
      <c r="I53" s="97">
        <f t="shared" si="1"/>
        <v>0.00336840970640941</v>
      </c>
    </row>
    <row r="54" spans="1:9" s="88" customFormat="1" ht="15">
      <c r="A54" s="83">
        <v>8</v>
      </c>
      <c r="B54" s="83" t="s">
        <v>99</v>
      </c>
      <c r="C54" s="84" t="s">
        <v>322</v>
      </c>
      <c r="D54" s="84" t="s">
        <v>262</v>
      </c>
      <c r="E54" s="84" t="s">
        <v>324</v>
      </c>
      <c r="F54" s="96">
        <v>1000</v>
      </c>
      <c r="G54" s="96">
        <v>0</v>
      </c>
      <c r="H54" s="86">
        <f t="shared" si="2"/>
        <v>1000</v>
      </c>
      <c r="I54" s="97">
        <f t="shared" si="1"/>
        <v>0.00673681941281882</v>
      </c>
    </row>
    <row r="55" spans="1:9" s="88" customFormat="1" ht="28.5">
      <c r="A55" s="83">
        <v>8</v>
      </c>
      <c r="B55" s="83" t="s">
        <v>107</v>
      </c>
      <c r="C55" s="84" t="s">
        <v>322</v>
      </c>
      <c r="D55" s="84" t="s">
        <v>262</v>
      </c>
      <c r="E55" s="84" t="s">
        <v>271</v>
      </c>
      <c r="F55" s="96">
        <v>500</v>
      </c>
      <c r="G55" s="96">
        <v>100</v>
      </c>
      <c r="H55" s="86">
        <f t="shared" si="2"/>
        <v>600</v>
      </c>
      <c r="I55" s="97">
        <f t="shared" si="1"/>
        <v>0.004042091647691292</v>
      </c>
    </row>
    <row r="56" spans="1:9" s="88" customFormat="1" ht="28.5">
      <c r="A56" s="83">
        <v>8</v>
      </c>
      <c r="B56" s="83" t="s">
        <v>113</v>
      </c>
      <c r="C56" s="84" t="s">
        <v>325</v>
      </c>
      <c r="D56" s="84" t="s">
        <v>262</v>
      </c>
      <c r="E56" s="84" t="s">
        <v>320</v>
      </c>
      <c r="F56" s="96">
        <v>1900</v>
      </c>
      <c r="G56" s="96">
        <v>100</v>
      </c>
      <c r="H56" s="86">
        <f t="shared" si="2"/>
        <v>2000</v>
      </c>
      <c r="I56" s="97">
        <f t="shared" si="1"/>
        <v>0.01347363882563764</v>
      </c>
    </row>
    <row r="57" spans="1:9" s="88" customFormat="1" ht="15">
      <c r="A57" s="83">
        <v>8</v>
      </c>
      <c r="B57" s="83" t="s">
        <v>123</v>
      </c>
      <c r="C57" s="84" t="s">
        <v>326</v>
      </c>
      <c r="D57" s="84" t="s">
        <v>262</v>
      </c>
      <c r="E57" s="84" t="s">
        <v>327</v>
      </c>
      <c r="F57" s="96">
        <v>2500</v>
      </c>
      <c r="G57" s="96">
        <v>1000</v>
      </c>
      <c r="H57" s="86">
        <f t="shared" si="2"/>
        <v>3500</v>
      </c>
      <c r="I57" s="97">
        <f t="shared" si="1"/>
        <v>0.02357886794486587</v>
      </c>
    </row>
    <row r="58" spans="1:9" s="88" customFormat="1" ht="28.5">
      <c r="A58" s="83">
        <v>9</v>
      </c>
      <c r="B58" s="83" t="s">
        <v>107</v>
      </c>
      <c r="C58" s="84" t="s">
        <v>328</v>
      </c>
      <c r="D58" s="84" t="s">
        <v>262</v>
      </c>
      <c r="E58" s="84" t="s">
        <v>271</v>
      </c>
      <c r="F58" s="96">
        <v>500</v>
      </c>
      <c r="G58" s="96">
        <v>100</v>
      </c>
      <c r="H58" s="86">
        <f t="shared" si="2"/>
        <v>600</v>
      </c>
      <c r="I58" s="97">
        <f t="shared" si="1"/>
        <v>0.004042091647691292</v>
      </c>
    </row>
    <row r="59" spans="1:9" s="88" customFormat="1" ht="28.5">
      <c r="A59" s="83">
        <v>10</v>
      </c>
      <c r="B59" s="83" t="s">
        <v>99</v>
      </c>
      <c r="C59" s="84" t="s">
        <v>329</v>
      </c>
      <c r="D59" s="84" t="s">
        <v>262</v>
      </c>
      <c r="E59" s="84" t="s">
        <v>330</v>
      </c>
      <c r="F59" s="96">
        <v>1000</v>
      </c>
      <c r="G59" s="96">
        <v>0</v>
      </c>
      <c r="H59" s="86">
        <f t="shared" si="2"/>
        <v>1000</v>
      </c>
      <c r="I59" s="97">
        <f t="shared" si="1"/>
        <v>0.00673681941281882</v>
      </c>
    </row>
    <row r="60" spans="1:9" s="88" customFormat="1" ht="42.75">
      <c r="A60" s="83">
        <v>10</v>
      </c>
      <c r="B60" s="83" t="s">
        <v>103</v>
      </c>
      <c r="C60" s="84" t="s">
        <v>329</v>
      </c>
      <c r="D60" s="84" t="s">
        <v>262</v>
      </c>
      <c r="E60" s="84" t="s">
        <v>331</v>
      </c>
      <c r="F60" s="96">
        <v>1000</v>
      </c>
      <c r="G60" s="96">
        <v>0</v>
      </c>
      <c r="H60" s="86">
        <f t="shared" si="2"/>
        <v>1000</v>
      </c>
      <c r="I60" s="97">
        <f t="shared" si="1"/>
        <v>0.00673681941281882</v>
      </c>
    </row>
    <row r="61" spans="1:9" s="88" customFormat="1" ht="28.5">
      <c r="A61" s="83">
        <v>10</v>
      </c>
      <c r="B61" s="83" t="s">
        <v>107</v>
      </c>
      <c r="C61" s="84" t="s">
        <v>329</v>
      </c>
      <c r="D61" s="84" t="s">
        <v>262</v>
      </c>
      <c r="E61" s="84" t="s">
        <v>271</v>
      </c>
      <c r="F61" s="96">
        <v>500</v>
      </c>
      <c r="G61" s="96">
        <v>86</v>
      </c>
      <c r="H61" s="86">
        <f t="shared" si="2"/>
        <v>586</v>
      </c>
      <c r="I61" s="97">
        <f t="shared" si="1"/>
        <v>0.003947776175911829</v>
      </c>
    </row>
    <row r="62" spans="1:9" ht="23.25" customHeight="1">
      <c r="A62" s="140" t="s">
        <v>250</v>
      </c>
      <c r="B62" s="140"/>
      <c r="C62" s="140"/>
      <c r="D62" s="140"/>
      <c r="E62" s="140"/>
      <c r="F62" s="98">
        <f>SUM(F6:F61)</f>
        <v>105852</v>
      </c>
      <c r="G62" s="98">
        <f>SUM(G6:G61)</f>
        <v>42586</v>
      </c>
      <c r="H62" s="98">
        <f>SUM(H6:H61)</f>
        <v>148438</v>
      </c>
      <c r="I62" s="92">
        <f>SUM(I6:I61)</f>
        <v>0.9999999999999998</v>
      </c>
    </row>
    <row r="64" spans="1:8" ht="15">
      <c r="A64" s="78" t="s">
        <v>31</v>
      </c>
      <c r="B64" s="78"/>
      <c r="H64" s="99"/>
    </row>
  </sheetData>
  <sheetProtection selectLockedCells="1" selectUnlockedCells="1"/>
  <mergeCells count="4">
    <mergeCell ref="D1:I1"/>
    <mergeCell ref="A2:I2"/>
    <mergeCell ref="A4:E4"/>
    <mergeCell ref="A62:E62"/>
  </mergeCells>
  <printOptions/>
  <pageMargins left="0.75" right="0.75" top="0.8097222222222222" bottom="0.3798611111111111" header="0.5" footer="0.5118055555555555"/>
  <pageSetup fitToHeight="2" fitToWidth="1" horizontalDpi="300" verticalDpi="300" orientation="portrait" paperSize="9"/>
  <headerFooter alignWithMargins="0">
    <oddHeader>&amp;L&amp;12LIFE+ 2009 - Financial Forms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zoomScale="86" zoomScaleNormal="86" zoomScalePageLayoutView="0" workbookViewId="0" topLeftCell="A1">
      <pane ySplit="4" topLeftCell="A5" activePane="bottomLeft" state="frozen"/>
      <selection pane="topLeft" activeCell="A1" sqref="A1"/>
      <selection pane="bottomLeft" activeCell="E58" sqref="E58"/>
    </sheetView>
  </sheetViews>
  <sheetFormatPr defaultColWidth="9.140625" defaultRowHeight="12.75"/>
  <cols>
    <col min="1" max="1" width="9.28125" style="0" customWidth="1"/>
    <col min="2" max="2" width="9.7109375" style="0" customWidth="1"/>
    <col min="3" max="3" width="31.421875" style="0" customWidth="1"/>
    <col min="4" max="4" width="58.421875" style="0" customWidth="1"/>
    <col min="5" max="5" width="14.421875" style="0" customWidth="1"/>
    <col min="6" max="6" width="13.421875" style="0" customWidth="1"/>
  </cols>
  <sheetData>
    <row r="1" spans="1:6" s="13" customFormat="1" ht="18">
      <c r="A1" s="46" t="s">
        <v>332</v>
      </c>
      <c r="B1" s="46"/>
      <c r="D1" s="138" t="str">
        <f>'Cover Page'!A21</f>
        <v>Proposal acronym: ARCTOS</v>
      </c>
      <c r="E1" s="138"/>
      <c r="F1" s="138"/>
    </row>
    <row r="2" spans="1:6" ht="18" customHeight="1">
      <c r="A2" s="139" t="s">
        <v>333</v>
      </c>
      <c r="B2" s="139"/>
      <c r="C2" s="139"/>
      <c r="D2" s="139"/>
      <c r="E2" s="139"/>
      <c r="F2" s="139"/>
    </row>
    <row r="4" spans="1:6" ht="155.25">
      <c r="A4" s="81" t="s">
        <v>163</v>
      </c>
      <c r="B4" s="82" t="s">
        <v>62</v>
      </c>
      <c r="C4" s="81" t="s">
        <v>334</v>
      </c>
      <c r="D4" s="81" t="s">
        <v>335</v>
      </c>
      <c r="E4" s="81" t="s">
        <v>336</v>
      </c>
      <c r="F4" s="81" t="s">
        <v>337</v>
      </c>
    </row>
    <row r="5" spans="1:6" s="88" customFormat="1" ht="15">
      <c r="A5" s="83">
        <v>1</v>
      </c>
      <c r="B5" s="83" t="s">
        <v>75</v>
      </c>
      <c r="C5" s="84" t="s">
        <v>338</v>
      </c>
      <c r="D5" s="84" t="s">
        <v>339</v>
      </c>
      <c r="E5" s="96">
        <v>40000</v>
      </c>
      <c r="F5" s="97">
        <f aca="true" t="shared" si="0" ref="F5:F36">E5/$E$58</f>
        <v>0.03287392029718024</v>
      </c>
    </row>
    <row r="6" spans="1:10" s="88" customFormat="1" ht="42.75">
      <c r="A6" s="83">
        <v>1</v>
      </c>
      <c r="B6" s="83" t="s">
        <v>95</v>
      </c>
      <c r="C6" s="84" t="s">
        <v>338</v>
      </c>
      <c r="D6" s="84" t="s">
        <v>340</v>
      </c>
      <c r="E6" s="96">
        <v>75000</v>
      </c>
      <c r="F6" s="97">
        <f t="shared" si="0"/>
        <v>0.06163860055721295</v>
      </c>
      <c r="G6"/>
      <c r="H6"/>
      <c r="I6"/>
      <c r="J6"/>
    </row>
    <row r="7" spans="1:10" s="88" customFormat="1" ht="15">
      <c r="A7" s="83">
        <v>1</v>
      </c>
      <c r="B7" s="83" t="s">
        <v>127</v>
      </c>
      <c r="C7" s="100" t="s">
        <v>338</v>
      </c>
      <c r="D7" s="100" t="s">
        <v>128</v>
      </c>
      <c r="E7" s="96">
        <v>12000</v>
      </c>
      <c r="F7" s="97">
        <f t="shared" si="0"/>
        <v>0.009862176089154072</v>
      </c>
      <c r="G7"/>
      <c r="H7"/>
      <c r="I7"/>
      <c r="J7"/>
    </row>
    <row r="8" spans="1:10" s="88" customFormat="1" ht="28.5">
      <c r="A8" s="83">
        <v>2</v>
      </c>
      <c r="B8" s="83" t="s">
        <v>77</v>
      </c>
      <c r="C8" s="84" t="s">
        <v>338</v>
      </c>
      <c r="D8" s="84" t="s">
        <v>341</v>
      </c>
      <c r="E8" s="96">
        <v>8000</v>
      </c>
      <c r="F8" s="97">
        <f t="shared" si="0"/>
        <v>0.006574784059436048</v>
      </c>
      <c r="G8"/>
      <c r="H8"/>
      <c r="I8"/>
      <c r="J8"/>
    </row>
    <row r="9" spans="1:10" s="88" customFormat="1" ht="15">
      <c r="A9" s="83">
        <v>2</v>
      </c>
      <c r="B9" s="83" t="s">
        <v>77</v>
      </c>
      <c r="C9" s="84" t="s">
        <v>338</v>
      </c>
      <c r="D9" s="84" t="s">
        <v>342</v>
      </c>
      <c r="E9" s="96">
        <v>8000</v>
      </c>
      <c r="F9" s="97">
        <f t="shared" si="0"/>
        <v>0.006574784059436048</v>
      </c>
      <c r="G9"/>
      <c r="H9"/>
      <c r="I9"/>
      <c r="J9"/>
    </row>
    <row r="10" spans="1:10" s="88" customFormat="1" ht="28.5">
      <c r="A10" s="83">
        <v>2</v>
      </c>
      <c r="B10" s="83" t="s">
        <v>91</v>
      </c>
      <c r="C10" s="84" t="s">
        <v>338</v>
      </c>
      <c r="D10" s="84" t="s">
        <v>343</v>
      </c>
      <c r="E10" s="96">
        <v>130000</v>
      </c>
      <c r="F10" s="97">
        <f t="shared" si="0"/>
        <v>0.10684024096583578</v>
      </c>
      <c r="G10"/>
      <c r="H10"/>
      <c r="I10"/>
      <c r="J10"/>
    </row>
    <row r="11" spans="1:8" s="88" customFormat="1" ht="15">
      <c r="A11" s="83">
        <v>2</v>
      </c>
      <c r="B11" s="83" t="s">
        <v>101</v>
      </c>
      <c r="C11" s="100" t="s">
        <v>338</v>
      </c>
      <c r="D11" s="100" t="s">
        <v>344</v>
      </c>
      <c r="E11" s="96">
        <v>2000</v>
      </c>
      <c r="F11" s="97">
        <f t="shared" si="0"/>
        <v>0.001643696014859012</v>
      </c>
      <c r="H11"/>
    </row>
    <row r="12" spans="1:6" s="88" customFormat="1" ht="15">
      <c r="A12" s="83">
        <v>2</v>
      </c>
      <c r="B12" s="83" t="s">
        <v>101</v>
      </c>
      <c r="C12" s="100" t="s">
        <v>338</v>
      </c>
      <c r="D12" s="100" t="s">
        <v>345</v>
      </c>
      <c r="E12" s="96">
        <v>1200</v>
      </c>
      <c r="F12" s="97">
        <f t="shared" si="0"/>
        <v>0.0009862176089154072</v>
      </c>
    </row>
    <row r="13" spans="1:6" s="88" customFormat="1" ht="15">
      <c r="A13" s="83">
        <v>2</v>
      </c>
      <c r="B13" s="83" t="s">
        <v>101</v>
      </c>
      <c r="C13" s="100" t="s">
        <v>338</v>
      </c>
      <c r="D13" s="100" t="s">
        <v>346</v>
      </c>
      <c r="E13" s="96">
        <v>1500</v>
      </c>
      <c r="F13" s="97">
        <f t="shared" si="0"/>
        <v>0.001232772011144259</v>
      </c>
    </row>
    <row r="14" spans="1:6" s="88" customFormat="1" ht="15">
      <c r="A14" s="83">
        <v>2</v>
      </c>
      <c r="B14" s="83" t="s">
        <v>101</v>
      </c>
      <c r="C14" s="100" t="s">
        <v>338</v>
      </c>
      <c r="D14" s="100" t="s">
        <v>347</v>
      </c>
      <c r="E14" s="96">
        <v>1300</v>
      </c>
      <c r="F14" s="97">
        <f t="shared" si="0"/>
        <v>0.0010684024096583578</v>
      </c>
    </row>
    <row r="15" spans="1:6" s="88" customFormat="1" ht="15">
      <c r="A15" s="83">
        <v>2</v>
      </c>
      <c r="B15" s="83" t="s">
        <v>101</v>
      </c>
      <c r="C15" s="100" t="s">
        <v>338</v>
      </c>
      <c r="D15" s="100" t="s">
        <v>348</v>
      </c>
      <c r="E15" s="96">
        <v>3000</v>
      </c>
      <c r="F15" s="97">
        <f t="shared" si="0"/>
        <v>0.002465544022288518</v>
      </c>
    </row>
    <row r="16" spans="1:6" s="88" customFormat="1" ht="15">
      <c r="A16" s="83">
        <v>2</v>
      </c>
      <c r="B16" s="83" t="s">
        <v>103</v>
      </c>
      <c r="C16" s="84" t="s">
        <v>338</v>
      </c>
      <c r="D16" s="84" t="s">
        <v>349</v>
      </c>
      <c r="E16" s="96">
        <v>800</v>
      </c>
      <c r="F16" s="97">
        <f t="shared" si="0"/>
        <v>0.0006574784059436048</v>
      </c>
    </row>
    <row r="17" spans="1:6" s="88" customFormat="1" ht="15">
      <c r="A17" s="83">
        <v>2</v>
      </c>
      <c r="B17" s="83" t="s">
        <v>103</v>
      </c>
      <c r="C17" s="84" t="s">
        <v>338</v>
      </c>
      <c r="D17" s="84" t="s">
        <v>350</v>
      </c>
      <c r="E17" s="96">
        <v>36000</v>
      </c>
      <c r="F17" s="97">
        <f t="shared" si="0"/>
        <v>0.029586528267462216</v>
      </c>
    </row>
    <row r="18" spans="1:6" s="88" customFormat="1" ht="15">
      <c r="A18" s="83">
        <v>2</v>
      </c>
      <c r="B18" s="83" t="s">
        <v>111</v>
      </c>
      <c r="C18" s="84" t="s">
        <v>338</v>
      </c>
      <c r="D18" s="84" t="s">
        <v>351</v>
      </c>
      <c r="E18" s="96">
        <v>15000</v>
      </c>
      <c r="F18" s="97">
        <f t="shared" si="0"/>
        <v>0.01232772011144259</v>
      </c>
    </row>
    <row r="19" spans="1:6" s="88" customFormat="1" ht="28.5">
      <c r="A19" s="83">
        <v>2</v>
      </c>
      <c r="B19" s="83" t="s">
        <v>99</v>
      </c>
      <c r="C19" s="84" t="s">
        <v>338</v>
      </c>
      <c r="D19" s="84" t="s">
        <v>352</v>
      </c>
      <c r="E19" s="96">
        <v>12000</v>
      </c>
      <c r="F19" s="97">
        <f t="shared" si="0"/>
        <v>0.009862176089154072</v>
      </c>
    </row>
    <row r="20" spans="1:7" s="88" customFormat="1" ht="28.5">
      <c r="A20" s="83">
        <v>2</v>
      </c>
      <c r="B20" s="83" t="s">
        <v>119</v>
      </c>
      <c r="C20" s="84" t="s">
        <v>338</v>
      </c>
      <c r="D20" s="84" t="s">
        <v>353</v>
      </c>
      <c r="E20" s="96">
        <v>60000</v>
      </c>
      <c r="F20" s="97">
        <f t="shared" si="0"/>
        <v>0.04931088044577036</v>
      </c>
      <c r="G20" s="101"/>
    </row>
    <row r="21" spans="1:6" s="88" customFormat="1" ht="42.75">
      <c r="A21" s="83">
        <v>3</v>
      </c>
      <c r="B21" s="83" t="s">
        <v>83</v>
      </c>
      <c r="C21" s="84" t="s">
        <v>338</v>
      </c>
      <c r="D21" s="84" t="s">
        <v>354</v>
      </c>
      <c r="E21" s="96">
        <v>12250</v>
      </c>
      <c r="F21" s="97">
        <f t="shared" si="0"/>
        <v>0.010067638091011449</v>
      </c>
    </row>
    <row r="22" spans="1:6" s="88" customFormat="1" ht="42.75">
      <c r="A22" s="83">
        <v>3</v>
      </c>
      <c r="B22" s="83" t="s">
        <v>89</v>
      </c>
      <c r="C22" s="84" t="s">
        <v>338</v>
      </c>
      <c r="D22" s="84" t="s">
        <v>355</v>
      </c>
      <c r="E22" s="96">
        <v>10000</v>
      </c>
      <c r="F22" s="97">
        <f t="shared" si="0"/>
        <v>0.00821848007429506</v>
      </c>
    </row>
    <row r="23" spans="1:6" s="88" customFormat="1" ht="28.5">
      <c r="A23" s="83">
        <v>3</v>
      </c>
      <c r="B23" s="83" t="s">
        <v>97</v>
      </c>
      <c r="C23" s="84" t="s">
        <v>338</v>
      </c>
      <c r="D23" s="84" t="s">
        <v>356</v>
      </c>
      <c r="E23" s="96">
        <v>6000</v>
      </c>
      <c r="F23" s="97">
        <f t="shared" si="0"/>
        <v>0.004931088044577036</v>
      </c>
    </row>
    <row r="24" spans="1:6" s="88" customFormat="1" ht="15">
      <c r="A24" s="83">
        <v>4</v>
      </c>
      <c r="B24" s="83" t="s">
        <v>73</v>
      </c>
      <c r="C24" s="84" t="s">
        <v>338</v>
      </c>
      <c r="D24" s="84" t="s">
        <v>357</v>
      </c>
      <c r="E24" s="96">
        <v>50000</v>
      </c>
      <c r="F24" s="97">
        <f t="shared" si="0"/>
        <v>0.041092400371475296</v>
      </c>
    </row>
    <row r="25" spans="1:6" ht="15">
      <c r="A25" s="83">
        <v>4</v>
      </c>
      <c r="B25" s="83" t="s">
        <v>73</v>
      </c>
      <c r="C25" s="84" t="s">
        <v>338</v>
      </c>
      <c r="D25" s="84" t="s">
        <v>358</v>
      </c>
      <c r="E25" s="96">
        <v>6500</v>
      </c>
      <c r="F25" s="97">
        <f t="shared" si="0"/>
        <v>0.005342012048291789</v>
      </c>
    </row>
    <row r="26" spans="1:6" ht="15">
      <c r="A26" s="83">
        <v>4</v>
      </c>
      <c r="B26" s="83" t="s">
        <v>115</v>
      </c>
      <c r="C26" s="84" t="s">
        <v>338</v>
      </c>
      <c r="D26" s="84" t="s">
        <v>359</v>
      </c>
      <c r="E26" s="96">
        <v>50000</v>
      </c>
      <c r="F26" s="97">
        <f t="shared" si="0"/>
        <v>0.041092400371475296</v>
      </c>
    </row>
    <row r="27" spans="1:6" ht="15">
      <c r="A27" s="83">
        <v>4</v>
      </c>
      <c r="B27" s="83" t="s">
        <v>115</v>
      </c>
      <c r="C27" s="84" t="s">
        <v>338</v>
      </c>
      <c r="D27" s="84" t="s">
        <v>360</v>
      </c>
      <c r="E27" s="96">
        <v>12000</v>
      </c>
      <c r="F27" s="97">
        <f t="shared" si="0"/>
        <v>0.009862176089154072</v>
      </c>
    </row>
    <row r="28" spans="1:6" ht="28.5">
      <c r="A28" s="83">
        <v>4</v>
      </c>
      <c r="B28" s="83" t="s">
        <v>115</v>
      </c>
      <c r="C28" s="84" t="s">
        <v>338</v>
      </c>
      <c r="D28" s="84" t="s">
        <v>361</v>
      </c>
      <c r="E28" s="96">
        <v>70000</v>
      </c>
      <c r="F28" s="97">
        <f t="shared" si="0"/>
        <v>0.057529360520065416</v>
      </c>
    </row>
    <row r="29" spans="1:6" ht="42.75">
      <c r="A29" s="83">
        <v>5</v>
      </c>
      <c r="B29" s="83" t="s">
        <v>85</v>
      </c>
      <c r="C29" s="84" t="s">
        <v>338</v>
      </c>
      <c r="D29" s="84" t="s">
        <v>362</v>
      </c>
      <c r="E29" s="96">
        <v>36000</v>
      </c>
      <c r="F29" s="97">
        <f t="shared" si="0"/>
        <v>0.029586528267462216</v>
      </c>
    </row>
    <row r="30" spans="1:6" ht="42.75">
      <c r="A30" s="83">
        <v>5</v>
      </c>
      <c r="B30" s="83" t="s">
        <v>87</v>
      </c>
      <c r="C30" s="84" t="s">
        <v>338</v>
      </c>
      <c r="D30" s="84" t="s">
        <v>362</v>
      </c>
      <c r="E30" s="96">
        <v>36000</v>
      </c>
      <c r="F30" s="97">
        <f t="shared" si="0"/>
        <v>0.029586528267462216</v>
      </c>
    </row>
    <row r="31" spans="1:6" ht="28.5">
      <c r="A31" s="83">
        <v>7</v>
      </c>
      <c r="B31" s="83" t="s">
        <v>73</v>
      </c>
      <c r="C31" s="84" t="s">
        <v>363</v>
      </c>
      <c r="D31" s="84" t="s">
        <v>364</v>
      </c>
      <c r="E31" s="96">
        <v>15000</v>
      </c>
      <c r="F31" s="97">
        <f t="shared" si="0"/>
        <v>0.01232772011144259</v>
      </c>
    </row>
    <row r="32" spans="1:6" ht="15">
      <c r="A32" s="83">
        <v>7</v>
      </c>
      <c r="B32" s="83" t="s">
        <v>75</v>
      </c>
      <c r="C32" s="84" t="s">
        <v>363</v>
      </c>
      <c r="D32" s="84" t="s">
        <v>365</v>
      </c>
      <c r="E32" s="96">
        <v>15000</v>
      </c>
      <c r="F32" s="97">
        <f t="shared" si="0"/>
        <v>0.01232772011144259</v>
      </c>
    </row>
    <row r="33" spans="1:6" ht="28.5">
      <c r="A33" s="83">
        <v>7</v>
      </c>
      <c r="B33" s="83" t="s">
        <v>77</v>
      </c>
      <c r="C33" s="84" t="s">
        <v>363</v>
      </c>
      <c r="D33" s="84" t="s">
        <v>366</v>
      </c>
      <c r="E33" s="96">
        <v>4000</v>
      </c>
      <c r="F33" s="97">
        <f t="shared" si="0"/>
        <v>0.003287392029718024</v>
      </c>
    </row>
    <row r="34" spans="1:6" ht="42.75">
      <c r="A34" s="83">
        <v>7</v>
      </c>
      <c r="B34" s="83" t="s">
        <v>79</v>
      </c>
      <c r="C34" s="84" t="s">
        <v>363</v>
      </c>
      <c r="D34" s="84" t="s">
        <v>367</v>
      </c>
      <c r="E34" s="96">
        <v>16000</v>
      </c>
      <c r="F34" s="97">
        <f t="shared" si="0"/>
        <v>0.013149568118872097</v>
      </c>
    </row>
    <row r="35" spans="1:6" ht="42.75">
      <c r="A35" s="83">
        <v>7</v>
      </c>
      <c r="B35" s="83" t="s">
        <v>81</v>
      </c>
      <c r="C35" s="84" t="s">
        <v>363</v>
      </c>
      <c r="D35" s="84" t="s">
        <v>367</v>
      </c>
      <c r="E35" s="96">
        <v>8000</v>
      </c>
      <c r="F35" s="97">
        <f t="shared" si="0"/>
        <v>0.006574784059436048</v>
      </c>
    </row>
    <row r="36" spans="1:6" ht="15">
      <c r="A36" s="83">
        <v>7</v>
      </c>
      <c r="B36" s="83" t="s">
        <v>89</v>
      </c>
      <c r="C36" s="84" t="s">
        <v>363</v>
      </c>
      <c r="D36" s="84" t="s">
        <v>368</v>
      </c>
      <c r="E36" s="96">
        <v>9600</v>
      </c>
      <c r="F36" s="97">
        <f t="shared" si="0"/>
        <v>0.007889740871323258</v>
      </c>
    </row>
    <row r="37" spans="1:6" ht="42.75">
      <c r="A37" s="83">
        <v>7</v>
      </c>
      <c r="B37" s="83" t="s">
        <v>89</v>
      </c>
      <c r="C37" s="84" t="s">
        <v>363</v>
      </c>
      <c r="D37" s="84" t="s">
        <v>369</v>
      </c>
      <c r="E37" s="96">
        <v>54000</v>
      </c>
      <c r="F37" s="97">
        <f aca="true" t="shared" si="1" ref="F37:F57">E37/$E$58</f>
        <v>0.04437979240119332</v>
      </c>
    </row>
    <row r="38" spans="1:6" ht="15">
      <c r="A38" s="83">
        <v>7</v>
      </c>
      <c r="B38" s="83" t="s">
        <v>89</v>
      </c>
      <c r="C38" s="84" t="s">
        <v>363</v>
      </c>
      <c r="D38" s="84" t="s">
        <v>370</v>
      </c>
      <c r="E38" s="96">
        <v>30000</v>
      </c>
      <c r="F38" s="97">
        <f t="shared" si="1"/>
        <v>0.02465544022288518</v>
      </c>
    </row>
    <row r="39" spans="1:6" ht="42.75">
      <c r="A39" s="83">
        <v>7</v>
      </c>
      <c r="B39" s="83" t="s">
        <v>117</v>
      </c>
      <c r="C39" s="84" t="s">
        <v>363</v>
      </c>
      <c r="D39" s="84" t="s">
        <v>371</v>
      </c>
      <c r="E39" s="96">
        <v>48000</v>
      </c>
      <c r="F39" s="97">
        <f t="shared" si="1"/>
        <v>0.039448704356616286</v>
      </c>
    </row>
    <row r="40" spans="1:6" ht="28.5">
      <c r="A40" s="83">
        <v>7</v>
      </c>
      <c r="B40" s="83" t="s">
        <v>117</v>
      </c>
      <c r="C40" s="84" t="s">
        <v>363</v>
      </c>
      <c r="D40" s="84" t="s">
        <v>372</v>
      </c>
      <c r="E40" s="96">
        <v>60000</v>
      </c>
      <c r="F40" s="97">
        <f t="shared" si="1"/>
        <v>0.04931088044577036</v>
      </c>
    </row>
    <row r="41" spans="1:6" ht="15">
      <c r="A41" s="83">
        <v>7</v>
      </c>
      <c r="B41" s="83" t="s">
        <v>117</v>
      </c>
      <c r="C41" s="84" t="s">
        <v>373</v>
      </c>
      <c r="D41" s="84" t="s">
        <v>374</v>
      </c>
      <c r="E41" s="96">
        <v>9600</v>
      </c>
      <c r="F41" s="97">
        <f t="shared" si="1"/>
        <v>0.007889740871323258</v>
      </c>
    </row>
    <row r="42" spans="1:6" ht="28.5">
      <c r="A42" s="83">
        <v>7</v>
      </c>
      <c r="B42" s="83" t="s">
        <v>99</v>
      </c>
      <c r="C42" s="84" t="s">
        <v>363</v>
      </c>
      <c r="D42" s="84" t="s">
        <v>375</v>
      </c>
      <c r="E42" s="96">
        <v>48720</v>
      </c>
      <c r="F42" s="97">
        <f t="shared" si="1"/>
        <v>0.04004043492196553</v>
      </c>
    </row>
    <row r="43" spans="1:6" s="88" customFormat="1" ht="28.5">
      <c r="A43" s="83">
        <v>7</v>
      </c>
      <c r="B43" s="83" t="s">
        <v>105</v>
      </c>
      <c r="C43" s="84" t="s">
        <v>363</v>
      </c>
      <c r="D43" s="84" t="s">
        <v>376</v>
      </c>
      <c r="E43" s="96">
        <v>15000</v>
      </c>
      <c r="F43" s="97">
        <f t="shared" si="1"/>
        <v>0.01232772011144259</v>
      </c>
    </row>
    <row r="44" spans="1:6" s="88" customFormat="1" ht="28.5">
      <c r="A44" s="83">
        <v>7</v>
      </c>
      <c r="B44" s="83" t="s">
        <v>105</v>
      </c>
      <c r="C44" s="84" t="s">
        <v>363</v>
      </c>
      <c r="D44" s="84" t="s">
        <v>377</v>
      </c>
      <c r="E44" s="96">
        <v>1500</v>
      </c>
      <c r="F44" s="97">
        <f t="shared" si="1"/>
        <v>0.001232772011144259</v>
      </c>
    </row>
    <row r="45" spans="1:6" s="88" customFormat="1" ht="28.5">
      <c r="A45" s="83">
        <v>7</v>
      </c>
      <c r="B45" s="83" t="s">
        <v>105</v>
      </c>
      <c r="C45" s="84" t="s">
        <v>363</v>
      </c>
      <c r="D45" s="84" t="s">
        <v>378</v>
      </c>
      <c r="E45" s="96">
        <v>12800</v>
      </c>
      <c r="F45" s="97">
        <f t="shared" si="1"/>
        <v>0.010519654495097676</v>
      </c>
    </row>
    <row r="46" spans="1:6" s="88" customFormat="1" ht="28.5">
      <c r="A46" s="83">
        <v>7</v>
      </c>
      <c r="B46" s="83" t="s">
        <v>105</v>
      </c>
      <c r="C46" s="84" t="s">
        <v>363</v>
      </c>
      <c r="D46" s="84" t="s">
        <v>379</v>
      </c>
      <c r="E46" s="96">
        <f>40*400*2</f>
        <v>32000</v>
      </c>
      <c r="F46" s="97">
        <f t="shared" si="1"/>
        <v>0.026299136237744193</v>
      </c>
    </row>
    <row r="47" spans="1:6" s="88" customFormat="1" ht="28.5">
      <c r="A47" s="83">
        <v>7</v>
      </c>
      <c r="B47" s="83" t="s">
        <v>105</v>
      </c>
      <c r="C47" s="84" t="s">
        <v>363</v>
      </c>
      <c r="D47" s="84" t="s">
        <v>380</v>
      </c>
      <c r="E47" s="96">
        <f>40*200*2</f>
        <v>16000</v>
      </c>
      <c r="F47" s="97">
        <f t="shared" si="1"/>
        <v>0.013149568118872097</v>
      </c>
    </row>
    <row r="48" spans="1:6" s="88" customFormat="1" ht="28.5">
      <c r="A48" s="83">
        <v>7</v>
      </c>
      <c r="B48" s="83" t="s">
        <v>105</v>
      </c>
      <c r="C48" s="84" t="s">
        <v>363</v>
      </c>
      <c r="D48" s="84" t="s">
        <v>381</v>
      </c>
      <c r="E48" s="96">
        <v>15000</v>
      </c>
      <c r="F48" s="97">
        <f t="shared" si="1"/>
        <v>0.01232772011144259</v>
      </c>
    </row>
    <row r="49" spans="1:6" s="88" customFormat="1" ht="57">
      <c r="A49" s="83">
        <v>8</v>
      </c>
      <c r="B49" s="83" t="s">
        <v>79</v>
      </c>
      <c r="C49" s="84" t="s">
        <v>363</v>
      </c>
      <c r="D49" s="84" t="s">
        <v>382</v>
      </c>
      <c r="E49" s="96">
        <v>5000</v>
      </c>
      <c r="F49" s="97">
        <f t="shared" si="1"/>
        <v>0.00410924003714753</v>
      </c>
    </row>
    <row r="50" spans="1:6" s="88" customFormat="1" ht="15">
      <c r="A50" s="83">
        <v>8</v>
      </c>
      <c r="B50" s="83" t="s">
        <v>79</v>
      </c>
      <c r="C50" s="84" t="s">
        <v>383</v>
      </c>
      <c r="D50" s="84" t="s">
        <v>384</v>
      </c>
      <c r="E50" s="96">
        <v>6000</v>
      </c>
      <c r="F50" s="97">
        <f t="shared" si="1"/>
        <v>0.004931088044577036</v>
      </c>
    </row>
    <row r="51" spans="1:6" s="88" customFormat="1" ht="42.75">
      <c r="A51" s="83">
        <v>8</v>
      </c>
      <c r="B51" s="83" t="s">
        <v>79</v>
      </c>
      <c r="C51" s="84" t="s">
        <v>383</v>
      </c>
      <c r="D51" s="84" t="s">
        <v>385</v>
      </c>
      <c r="E51" s="96">
        <v>15000</v>
      </c>
      <c r="F51" s="97">
        <f t="shared" si="1"/>
        <v>0.01232772011144259</v>
      </c>
    </row>
    <row r="52" spans="1:6" ht="15.75" customHeight="1">
      <c r="A52" s="83">
        <v>8</v>
      </c>
      <c r="B52" s="83" t="s">
        <v>89</v>
      </c>
      <c r="C52" s="84" t="s">
        <v>363</v>
      </c>
      <c r="D52" s="84" t="s">
        <v>386</v>
      </c>
      <c r="E52" s="96">
        <v>6000</v>
      </c>
      <c r="F52" s="97">
        <f t="shared" si="1"/>
        <v>0.004931088044577036</v>
      </c>
    </row>
    <row r="53" spans="1:6" ht="15">
      <c r="A53" s="83">
        <v>8</v>
      </c>
      <c r="B53" s="83" t="s">
        <v>89</v>
      </c>
      <c r="C53" s="84" t="s">
        <v>387</v>
      </c>
      <c r="D53" s="84" t="s">
        <v>370</v>
      </c>
      <c r="E53" s="96">
        <v>20000</v>
      </c>
      <c r="F53" s="97">
        <f t="shared" si="1"/>
        <v>0.01643696014859012</v>
      </c>
    </row>
    <row r="54" spans="1:6" ht="28.5">
      <c r="A54" s="83">
        <v>8</v>
      </c>
      <c r="B54" s="83" t="s">
        <v>91</v>
      </c>
      <c r="C54" s="84" t="s">
        <v>363</v>
      </c>
      <c r="D54" s="84" t="s">
        <v>388</v>
      </c>
      <c r="E54" s="96">
        <v>8000</v>
      </c>
      <c r="F54" s="97">
        <f t="shared" si="1"/>
        <v>0.006574784059436048</v>
      </c>
    </row>
    <row r="55" spans="1:6" ht="28.5">
      <c r="A55" s="83">
        <v>8</v>
      </c>
      <c r="B55" s="83" t="s">
        <v>117</v>
      </c>
      <c r="C55" s="84" t="s">
        <v>387</v>
      </c>
      <c r="D55" s="84" t="s">
        <v>389</v>
      </c>
      <c r="E55" s="102">
        <v>30000</v>
      </c>
      <c r="F55" s="97">
        <f t="shared" si="1"/>
        <v>0.02465544022288518</v>
      </c>
    </row>
    <row r="56" spans="1:6" ht="15">
      <c r="A56" s="83">
        <v>8</v>
      </c>
      <c r="B56" s="83" t="s">
        <v>101</v>
      </c>
      <c r="C56" s="84" t="s">
        <v>387</v>
      </c>
      <c r="D56" s="84" t="s">
        <v>390</v>
      </c>
      <c r="E56" s="96">
        <v>15000</v>
      </c>
      <c r="F56" s="97">
        <f t="shared" si="1"/>
        <v>0.01232772011144259</v>
      </c>
    </row>
    <row r="57" spans="1:6" ht="15">
      <c r="A57" s="83">
        <v>10</v>
      </c>
      <c r="B57" s="83" t="s">
        <v>109</v>
      </c>
      <c r="C57" s="84" t="s">
        <v>338</v>
      </c>
      <c r="D57" s="84" t="s">
        <v>391</v>
      </c>
      <c r="E57" s="96">
        <v>7000</v>
      </c>
      <c r="F57" s="97">
        <f t="shared" si="1"/>
        <v>0.005752936052006542</v>
      </c>
    </row>
    <row r="58" spans="1:6" ht="14.25" customHeight="1">
      <c r="A58" s="140" t="s">
        <v>250</v>
      </c>
      <c r="B58" s="140"/>
      <c r="C58" s="140"/>
      <c r="D58" s="140"/>
      <c r="E58" s="98">
        <f>SUM(E5:E57)</f>
        <v>1216770</v>
      </c>
      <c r="F58" s="92">
        <f>SUM(F5:F57)</f>
        <v>0.9999999999999994</v>
      </c>
    </row>
    <row r="60" spans="1:5" ht="12.75">
      <c r="A60" s="78" t="s">
        <v>31</v>
      </c>
      <c r="B60" s="78"/>
      <c r="E60" s="103"/>
    </row>
  </sheetData>
  <sheetProtection selectLockedCells="1" selectUnlockedCells="1"/>
  <mergeCells count="3">
    <mergeCell ref="D1:F1"/>
    <mergeCell ref="A2:F2"/>
    <mergeCell ref="A58:D58"/>
  </mergeCells>
  <printOptions/>
  <pageMargins left="0.75" right="0.75" top="0.8798611111111111" bottom="0.45" header="0.5" footer="0.5118055555555555"/>
  <pageSetup fitToHeight="2" fitToWidth="1" horizontalDpi="300" verticalDpi="300" orientation="portrait" paperSize="9"/>
  <headerFooter alignWithMargins="0">
    <oddHeader>&amp;L&amp;12LIFE+ 2009 - Financial Forms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26"/>
  <sheetViews>
    <sheetView zoomScale="86" zoomScaleNormal="86" zoomScalePageLayoutView="0" workbookViewId="0" topLeftCell="A1">
      <selection activeCell="E12" sqref="E12"/>
    </sheetView>
  </sheetViews>
  <sheetFormatPr defaultColWidth="9.140625" defaultRowHeight="12.75"/>
  <cols>
    <col min="1" max="1" width="10.57421875" style="0" customWidth="1"/>
    <col min="2" max="2" width="6.28125" style="0" customWidth="1"/>
    <col min="3" max="3" width="23.57421875" style="0" customWidth="1"/>
    <col min="4" max="4" width="57.140625" style="0" customWidth="1"/>
    <col min="5" max="5" width="12.421875" style="0" customWidth="1"/>
    <col min="6" max="6" width="15.140625" style="0" customWidth="1"/>
    <col min="7" max="7" width="10.421875" style="0" customWidth="1"/>
  </cols>
  <sheetData>
    <row r="1" spans="1:7" s="13" customFormat="1" ht="15" customHeight="1">
      <c r="A1" s="46" t="s">
        <v>392</v>
      </c>
      <c r="B1" s="46"/>
      <c r="D1" s="138" t="str">
        <f>'Cover Page'!A21</f>
        <v>Proposal acronym: ARCTOS</v>
      </c>
      <c r="E1" s="138"/>
      <c r="F1" s="138"/>
      <c r="G1" s="138"/>
    </row>
    <row r="2" spans="1:7" ht="18" customHeight="1">
      <c r="A2" s="139" t="s">
        <v>393</v>
      </c>
      <c r="B2" s="139"/>
      <c r="C2" s="139"/>
      <c r="D2" s="139"/>
      <c r="E2" s="139"/>
      <c r="F2" s="139"/>
      <c r="G2" s="139"/>
    </row>
    <row r="4" spans="1:7" ht="78" customHeight="1">
      <c r="A4" s="81" t="s">
        <v>163</v>
      </c>
      <c r="B4" s="82" t="s">
        <v>62</v>
      </c>
      <c r="C4" s="81" t="s">
        <v>334</v>
      </c>
      <c r="D4" s="81" t="s">
        <v>335</v>
      </c>
      <c r="E4" s="81" t="s">
        <v>394</v>
      </c>
      <c r="F4" s="81" t="s">
        <v>395</v>
      </c>
      <c r="G4" s="81" t="s">
        <v>396</v>
      </c>
    </row>
    <row r="5" spans="1:8" s="88" customFormat="1" ht="28.5">
      <c r="A5" s="104">
        <v>2</v>
      </c>
      <c r="B5" s="104" t="s">
        <v>91</v>
      </c>
      <c r="C5" s="105" t="s">
        <v>397</v>
      </c>
      <c r="D5" s="105" t="s">
        <v>398</v>
      </c>
      <c r="E5" s="96">
        <v>180000</v>
      </c>
      <c r="F5" s="96">
        <v>180000</v>
      </c>
      <c r="G5" s="97">
        <f aca="true" t="shared" si="0" ref="G5:G21">E5/$E$22</f>
        <v>0.4699738903394256</v>
      </c>
      <c r="H5"/>
    </row>
    <row r="6" spans="1:8" s="88" customFormat="1" ht="16.5" customHeight="1">
      <c r="A6" s="104">
        <v>2</v>
      </c>
      <c r="B6" s="104" t="s">
        <v>91</v>
      </c>
      <c r="C6" s="105" t="s">
        <v>397</v>
      </c>
      <c r="D6" s="105" t="s">
        <v>399</v>
      </c>
      <c r="E6" s="96">
        <v>50000</v>
      </c>
      <c r="F6" s="96">
        <v>50000</v>
      </c>
      <c r="G6" s="97">
        <f t="shared" si="0"/>
        <v>0.13054830287206268</v>
      </c>
      <c r="H6" s="101"/>
    </row>
    <row r="7" spans="1:7" s="88" customFormat="1" ht="16.5" customHeight="1">
      <c r="A7" s="104">
        <v>8</v>
      </c>
      <c r="B7" s="104" t="s">
        <v>91</v>
      </c>
      <c r="C7" s="105" t="s">
        <v>387</v>
      </c>
      <c r="D7" s="105" t="s">
        <v>400</v>
      </c>
      <c r="E7" s="96">
        <v>48000</v>
      </c>
      <c r="F7" s="96">
        <v>48000</v>
      </c>
      <c r="G7" s="97">
        <f t="shared" si="0"/>
        <v>0.12532637075718014</v>
      </c>
    </row>
    <row r="8" spans="1:7" s="88" customFormat="1" ht="57">
      <c r="A8" s="104">
        <v>9</v>
      </c>
      <c r="B8" s="104" t="s">
        <v>91</v>
      </c>
      <c r="C8" s="105" t="s">
        <v>401</v>
      </c>
      <c r="D8" s="105" t="s">
        <v>402</v>
      </c>
      <c r="E8" s="96">
        <v>60000</v>
      </c>
      <c r="F8" s="96">
        <f>E8</f>
        <v>60000</v>
      </c>
      <c r="G8" s="97">
        <f t="shared" si="0"/>
        <v>0.1566579634464752</v>
      </c>
    </row>
    <row r="9" spans="1:7" s="88" customFormat="1" ht="28.5">
      <c r="A9" s="83">
        <v>3</v>
      </c>
      <c r="B9" s="83" t="s">
        <v>97</v>
      </c>
      <c r="C9" s="84" t="s">
        <v>338</v>
      </c>
      <c r="D9" s="84" t="s">
        <v>403</v>
      </c>
      <c r="E9" s="96">
        <v>45000</v>
      </c>
      <c r="F9" s="96">
        <v>45000</v>
      </c>
      <c r="G9" s="97">
        <f t="shared" si="0"/>
        <v>0.1174934725848564</v>
      </c>
    </row>
    <row r="10" spans="1:7" s="88" customFormat="1" ht="16.5" customHeight="1">
      <c r="A10" s="104"/>
      <c r="B10" s="104"/>
      <c r="C10" s="105"/>
      <c r="D10" s="105"/>
      <c r="E10" s="106"/>
      <c r="F10" s="106"/>
      <c r="G10" s="97">
        <f t="shared" si="0"/>
        <v>0</v>
      </c>
    </row>
    <row r="11" spans="1:7" s="88" customFormat="1" ht="16.5" customHeight="1">
      <c r="A11" s="104"/>
      <c r="B11" s="104"/>
      <c r="C11" s="105"/>
      <c r="D11" s="105"/>
      <c r="E11" s="106"/>
      <c r="F11" s="106"/>
      <c r="G11" s="97">
        <f t="shared" si="0"/>
        <v>0</v>
      </c>
    </row>
    <row r="12" spans="1:7" s="88" customFormat="1" ht="16.5" customHeight="1">
      <c r="A12" s="104"/>
      <c r="B12" s="104"/>
      <c r="C12" s="105"/>
      <c r="D12" s="105"/>
      <c r="E12" s="106"/>
      <c r="F12" s="106"/>
      <c r="G12" s="97">
        <f t="shared" si="0"/>
        <v>0</v>
      </c>
    </row>
    <row r="13" spans="1:7" s="88" customFormat="1" ht="16.5" customHeight="1">
      <c r="A13" s="104"/>
      <c r="B13" s="104"/>
      <c r="C13" s="105"/>
      <c r="D13" s="105"/>
      <c r="E13" s="106"/>
      <c r="F13" s="106"/>
      <c r="G13" s="97">
        <f t="shared" si="0"/>
        <v>0</v>
      </c>
    </row>
    <row r="14" spans="1:7" s="88" customFormat="1" ht="16.5" customHeight="1">
      <c r="A14" s="104"/>
      <c r="B14" s="104"/>
      <c r="C14" s="105"/>
      <c r="D14" s="105"/>
      <c r="E14" s="106"/>
      <c r="F14" s="106"/>
      <c r="G14" s="97">
        <f t="shared" si="0"/>
        <v>0</v>
      </c>
    </row>
    <row r="15" spans="1:7" s="88" customFormat="1" ht="16.5" customHeight="1">
      <c r="A15" s="104"/>
      <c r="B15" s="104"/>
      <c r="C15" s="105"/>
      <c r="D15" s="105"/>
      <c r="E15" s="106"/>
      <c r="F15" s="106"/>
      <c r="G15" s="97">
        <f t="shared" si="0"/>
        <v>0</v>
      </c>
    </row>
    <row r="16" spans="1:7" s="88" customFormat="1" ht="16.5" customHeight="1">
      <c r="A16" s="104"/>
      <c r="B16" s="104"/>
      <c r="C16" s="105"/>
      <c r="D16" s="105"/>
      <c r="E16" s="106"/>
      <c r="F16" s="106"/>
      <c r="G16" s="97">
        <f t="shared" si="0"/>
        <v>0</v>
      </c>
    </row>
    <row r="17" spans="1:7" s="88" customFormat="1" ht="16.5" customHeight="1">
      <c r="A17" s="104"/>
      <c r="B17" s="104"/>
      <c r="C17" s="105"/>
      <c r="D17" s="105"/>
      <c r="E17" s="106"/>
      <c r="F17" s="106"/>
      <c r="G17" s="97">
        <f t="shared" si="0"/>
        <v>0</v>
      </c>
    </row>
    <row r="18" spans="1:7" s="88" customFormat="1" ht="16.5" customHeight="1">
      <c r="A18" s="104"/>
      <c r="B18" s="104"/>
      <c r="C18" s="105"/>
      <c r="D18" s="105"/>
      <c r="E18" s="106"/>
      <c r="F18" s="106"/>
      <c r="G18" s="97">
        <f t="shared" si="0"/>
        <v>0</v>
      </c>
    </row>
    <row r="19" spans="1:7" s="88" customFormat="1" ht="16.5" customHeight="1">
      <c r="A19" s="104"/>
      <c r="B19" s="104"/>
      <c r="C19" s="105"/>
      <c r="D19" s="105"/>
      <c r="E19" s="106"/>
      <c r="F19" s="106"/>
      <c r="G19" s="97">
        <f t="shared" si="0"/>
        <v>0</v>
      </c>
    </row>
    <row r="20" spans="1:7" s="88" customFormat="1" ht="16.5" customHeight="1">
      <c r="A20" s="104"/>
      <c r="B20" s="104"/>
      <c r="C20" s="105"/>
      <c r="D20" s="105"/>
      <c r="E20" s="106"/>
      <c r="F20" s="106"/>
      <c r="G20" s="97">
        <f t="shared" si="0"/>
        <v>0</v>
      </c>
    </row>
    <row r="21" spans="1:7" s="88" customFormat="1" ht="16.5" customHeight="1">
      <c r="A21" s="104"/>
      <c r="B21" s="104"/>
      <c r="C21" s="105"/>
      <c r="D21" s="105"/>
      <c r="E21" s="106"/>
      <c r="F21" s="106"/>
      <c r="G21" s="97">
        <f t="shared" si="0"/>
        <v>0</v>
      </c>
    </row>
    <row r="22" spans="1:7" ht="21" customHeight="1">
      <c r="A22" s="140" t="s">
        <v>404</v>
      </c>
      <c r="B22" s="140"/>
      <c r="C22" s="140"/>
      <c r="D22" s="140"/>
      <c r="E22" s="98">
        <f>SUM(E5:E21)</f>
        <v>383000</v>
      </c>
      <c r="F22" s="98">
        <f>SUM(F5:F21)</f>
        <v>383000</v>
      </c>
      <c r="G22" s="92">
        <f>SUM(G5:G21)</f>
        <v>1</v>
      </c>
    </row>
    <row r="24" spans="1:7" ht="25.5" customHeight="1">
      <c r="A24" s="123" t="s">
        <v>405</v>
      </c>
      <c r="B24" s="123"/>
      <c r="C24" s="123"/>
      <c r="D24" s="123"/>
      <c r="E24" s="123"/>
      <c r="F24" s="123"/>
      <c r="G24" s="123"/>
    </row>
    <row r="26" spans="1:2" ht="12.75">
      <c r="A26" s="78" t="s">
        <v>31</v>
      </c>
      <c r="B26" s="78"/>
    </row>
  </sheetData>
  <sheetProtection selectLockedCells="1" selectUnlockedCells="1"/>
  <mergeCells count="4">
    <mergeCell ref="D1:G1"/>
    <mergeCell ref="A2:G2"/>
    <mergeCell ref="A22:D22"/>
    <mergeCell ref="A24:G24"/>
  </mergeCells>
  <printOptions/>
  <pageMargins left="0.75" right="0.75" top="0.8097222222222222" bottom="0.4701388888888889" header="0.42986111111111114" footer="0.5118055555555555"/>
  <pageSetup fitToHeight="1" fitToWidth="1" horizontalDpi="300" verticalDpi="300" orientation="landscape" paperSize="9"/>
  <headerFooter alignWithMargins="0">
    <oddHeader>&amp;L&amp;12LIFE+ 2009 - Financial Forms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zoomScale="86" zoomScaleNormal="86" zoomScalePageLayoutView="0" workbookViewId="0" topLeftCell="A1">
      <pane ySplit="4" topLeftCell="A5" activePane="bottomLeft" state="frozen"/>
      <selection pane="topLeft" activeCell="A1" sqref="A1"/>
      <selection pane="bottomLeft" activeCell="I52" sqref="I52"/>
    </sheetView>
  </sheetViews>
  <sheetFormatPr defaultColWidth="9.140625" defaultRowHeight="12.75"/>
  <cols>
    <col min="1" max="1" width="11.28125" style="0" customWidth="1"/>
    <col min="2" max="2" width="6.28125" style="0" customWidth="1"/>
    <col min="3" max="3" width="25.00390625" style="0" customWidth="1"/>
    <col min="4" max="4" width="48.7109375" style="0" customWidth="1"/>
    <col min="5" max="5" width="15.8515625" style="0" customWidth="1"/>
    <col min="6" max="6" width="18.00390625" style="0" customWidth="1"/>
    <col min="7" max="7" width="9.7109375" style="0" customWidth="1"/>
  </cols>
  <sheetData>
    <row r="1" spans="1:7" s="13" customFormat="1" ht="15" customHeight="1">
      <c r="A1" s="46" t="s">
        <v>406</v>
      </c>
      <c r="B1" s="46"/>
      <c r="D1" s="138" t="str">
        <f>'Cover Page'!A21</f>
        <v>Proposal acronym: ARCTOS</v>
      </c>
      <c r="E1" s="138"/>
      <c r="F1" s="138"/>
      <c r="G1" s="138"/>
    </row>
    <row r="2" spans="1:7" ht="18" customHeight="1">
      <c r="A2" s="139" t="s">
        <v>407</v>
      </c>
      <c r="B2" s="139"/>
      <c r="C2" s="139"/>
      <c r="D2" s="139"/>
      <c r="E2" s="139"/>
      <c r="F2" s="139"/>
      <c r="G2" s="139"/>
    </row>
    <row r="4" spans="1:7" ht="78" customHeight="1">
      <c r="A4" s="81" t="s">
        <v>163</v>
      </c>
      <c r="B4" s="82" t="s">
        <v>62</v>
      </c>
      <c r="C4" s="81" t="s">
        <v>334</v>
      </c>
      <c r="D4" s="81" t="s">
        <v>335</v>
      </c>
      <c r="E4" s="81" t="s">
        <v>394</v>
      </c>
      <c r="F4" s="81" t="s">
        <v>395</v>
      </c>
      <c r="G4" s="81" t="s">
        <v>408</v>
      </c>
    </row>
    <row r="5" spans="1:7" s="88" customFormat="1" ht="15">
      <c r="A5" s="83">
        <v>2</v>
      </c>
      <c r="B5" s="83" t="s">
        <v>77</v>
      </c>
      <c r="C5" s="84" t="s">
        <v>397</v>
      </c>
      <c r="D5" s="84" t="s">
        <v>409</v>
      </c>
      <c r="E5" s="96">
        <v>1000</v>
      </c>
      <c r="F5" s="96">
        <f aca="true" t="shared" si="0" ref="F5:F27">E5</f>
        <v>1000</v>
      </c>
      <c r="G5" s="97">
        <f aca="true" t="shared" si="1" ref="G5:G47">E5/$E$48</f>
        <v>0.0026607774791794162</v>
      </c>
    </row>
    <row r="6" spans="1:7" s="88" customFormat="1" ht="16.5" customHeight="1">
      <c r="A6" s="83">
        <v>2</v>
      </c>
      <c r="B6" s="83" t="s">
        <v>99</v>
      </c>
      <c r="C6" s="84" t="s">
        <v>397</v>
      </c>
      <c r="D6" s="84" t="s">
        <v>410</v>
      </c>
      <c r="E6" s="96">
        <v>1320</v>
      </c>
      <c r="F6" s="96">
        <f t="shared" si="0"/>
        <v>1320</v>
      </c>
      <c r="G6" s="97">
        <f t="shared" si="1"/>
        <v>0.0035122262725168292</v>
      </c>
    </row>
    <row r="7" spans="1:7" s="88" customFormat="1" ht="16.5" customHeight="1">
      <c r="A7" s="83">
        <v>2</v>
      </c>
      <c r="B7" s="83" t="s">
        <v>91</v>
      </c>
      <c r="C7" s="84" t="s">
        <v>397</v>
      </c>
      <c r="D7" s="84" t="s">
        <v>411</v>
      </c>
      <c r="E7" s="96">
        <v>20000</v>
      </c>
      <c r="F7" s="96">
        <f t="shared" si="0"/>
        <v>20000</v>
      </c>
      <c r="G7" s="97">
        <f t="shared" si="1"/>
        <v>0.053215549583588324</v>
      </c>
    </row>
    <row r="8" spans="1:7" s="88" customFormat="1" ht="15">
      <c r="A8" s="83">
        <v>3</v>
      </c>
      <c r="B8" s="83" t="s">
        <v>83</v>
      </c>
      <c r="C8" s="84" t="s">
        <v>397</v>
      </c>
      <c r="D8" s="84" t="s">
        <v>412</v>
      </c>
      <c r="E8" s="96">
        <v>1100</v>
      </c>
      <c r="F8" s="96">
        <f t="shared" si="0"/>
        <v>1100</v>
      </c>
      <c r="G8" s="97">
        <f t="shared" si="1"/>
        <v>0.0029268552270973578</v>
      </c>
    </row>
    <row r="9" spans="1:7" s="88" customFormat="1" ht="16.5" customHeight="1">
      <c r="A9" s="83">
        <v>3</v>
      </c>
      <c r="B9" s="83" t="s">
        <v>89</v>
      </c>
      <c r="C9" s="84" t="s">
        <v>397</v>
      </c>
      <c r="D9" s="84" t="s">
        <v>413</v>
      </c>
      <c r="E9" s="96">
        <v>90000</v>
      </c>
      <c r="F9" s="96">
        <f t="shared" si="0"/>
        <v>90000</v>
      </c>
      <c r="G9" s="97">
        <f t="shared" si="1"/>
        <v>0.23946997312614746</v>
      </c>
    </row>
    <row r="10" spans="1:7" s="88" customFormat="1" ht="16.5" customHeight="1">
      <c r="A10" s="83">
        <v>3</v>
      </c>
      <c r="B10" s="83" t="s">
        <v>89</v>
      </c>
      <c r="C10" s="84" t="s">
        <v>397</v>
      </c>
      <c r="D10" s="84" t="s">
        <v>414</v>
      </c>
      <c r="E10" s="96">
        <v>3000</v>
      </c>
      <c r="F10" s="96">
        <f t="shared" si="0"/>
        <v>3000</v>
      </c>
      <c r="G10" s="97">
        <f t="shared" si="1"/>
        <v>0.007982332437538249</v>
      </c>
    </row>
    <row r="11" spans="1:7" s="88" customFormat="1" ht="28.5">
      <c r="A11" s="83">
        <v>3</v>
      </c>
      <c r="B11" s="83" t="s">
        <v>89</v>
      </c>
      <c r="C11" s="84" t="s">
        <v>397</v>
      </c>
      <c r="D11" s="84" t="s">
        <v>415</v>
      </c>
      <c r="E11" s="96">
        <v>8000</v>
      </c>
      <c r="F11" s="96">
        <f t="shared" si="0"/>
        <v>8000</v>
      </c>
      <c r="G11" s="97">
        <f t="shared" si="1"/>
        <v>0.02128621983343533</v>
      </c>
    </row>
    <row r="12" spans="1:7" s="88" customFormat="1" ht="16.5" customHeight="1">
      <c r="A12" s="83">
        <v>3</v>
      </c>
      <c r="B12" s="83" t="s">
        <v>89</v>
      </c>
      <c r="C12" s="84" t="s">
        <v>397</v>
      </c>
      <c r="D12" s="84" t="s">
        <v>416</v>
      </c>
      <c r="E12" s="96">
        <v>3000</v>
      </c>
      <c r="F12" s="96">
        <f t="shared" si="0"/>
        <v>3000</v>
      </c>
      <c r="G12" s="97">
        <f t="shared" si="1"/>
        <v>0.007982332437538249</v>
      </c>
    </row>
    <row r="13" spans="1:7" s="88" customFormat="1" ht="16.5" customHeight="1">
      <c r="A13" s="83">
        <v>3</v>
      </c>
      <c r="B13" s="83" t="s">
        <v>89</v>
      </c>
      <c r="C13" s="84" t="s">
        <v>397</v>
      </c>
      <c r="D13" s="84" t="s">
        <v>417</v>
      </c>
      <c r="E13" s="96">
        <v>6000</v>
      </c>
      <c r="F13" s="96">
        <f t="shared" si="0"/>
        <v>6000</v>
      </c>
      <c r="G13" s="97">
        <f t="shared" si="1"/>
        <v>0.015964664875076497</v>
      </c>
    </row>
    <row r="14" spans="1:7" s="88" customFormat="1" ht="28.5">
      <c r="A14" s="83">
        <v>3</v>
      </c>
      <c r="B14" s="83" t="s">
        <v>89</v>
      </c>
      <c r="C14" s="84" t="s">
        <v>397</v>
      </c>
      <c r="D14" s="84" t="s">
        <v>418</v>
      </c>
      <c r="E14" s="96">
        <v>2500</v>
      </c>
      <c r="F14" s="96">
        <f t="shared" si="0"/>
        <v>2500</v>
      </c>
      <c r="G14" s="97">
        <f t="shared" si="1"/>
        <v>0.0066519436979485405</v>
      </c>
    </row>
    <row r="15" spans="1:7" s="88" customFormat="1" ht="16.5" customHeight="1">
      <c r="A15" s="83">
        <v>4</v>
      </c>
      <c r="B15" s="83" t="s">
        <v>115</v>
      </c>
      <c r="C15" s="84" t="s">
        <v>397</v>
      </c>
      <c r="D15" s="84" t="s">
        <v>419</v>
      </c>
      <c r="E15" s="96">
        <v>30000</v>
      </c>
      <c r="F15" s="96">
        <f t="shared" si="0"/>
        <v>30000</v>
      </c>
      <c r="G15" s="97">
        <f t="shared" si="1"/>
        <v>0.07982332437538249</v>
      </c>
    </row>
    <row r="16" spans="1:7" s="88" customFormat="1" ht="16.5" customHeight="1">
      <c r="A16" s="83">
        <v>4</v>
      </c>
      <c r="B16" s="83" t="s">
        <v>115</v>
      </c>
      <c r="C16" s="84" t="s">
        <v>397</v>
      </c>
      <c r="D16" s="84" t="s">
        <v>420</v>
      </c>
      <c r="E16" s="96">
        <v>5000</v>
      </c>
      <c r="F16" s="96">
        <f t="shared" si="0"/>
        <v>5000</v>
      </c>
      <c r="G16" s="97">
        <f t="shared" si="1"/>
        <v>0.013303887395897081</v>
      </c>
    </row>
    <row r="17" spans="1:7" s="88" customFormat="1" ht="16.5" customHeight="1">
      <c r="A17" s="83">
        <v>6</v>
      </c>
      <c r="B17" s="83" t="s">
        <v>113</v>
      </c>
      <c r="C17" s="84" t="s">
        <v>421</v>
      </c>
      <c r="D17" s="84" t="s">
        <v>422</v>
      </c>
      <c r="E17" s="96">
        <v>1600</v>
      </c>
      <c r="F17" s="96">
        <f t="shared" si="0"/>
        <v>1600</v>
      </c>
      <c r="G17" s="97">
        <f t="shared" si="1"/>
        <v>0.004257243966687066</v>
      </c>
    </row>
    <row r="18" spans="1:7" s="88" customFormat="1" ht="16.5" customHeight="1">
      <c r="A18" s="83">
        <v>7</v>
      </c>
      <c r="B18" s="83" t="s">
        <v>73</v>
      </c>
      <c r="C18" s="84" t="s">
        <v>423</v>
      </c>
      <c r="D18" s="84" t="s">
        <v>424</v>
      </c>
      <c r="E18" s="96">
        <v>3000</v>
      </c>
      <c r="F18" s="96">
        <f t="shared" si="0"/>
        <v>3000</v>
      </c>
      <c r="G18" s="97">
        <f t="shared" si="1"/>
        <v>0.007982332437538249</v>
      </c>
    </row>
    <row r="19" spans="1:7" s="88" customFormat="1" ht="16.5" customHeight="1">
      <c r="A19" s="83">
        <v>7</v>
      </c>
      <c r="B19" s="83" t="s">
        <v>89</v>
      </c>
      <c r="C19" s="84" t="s">
        <v>423</v>
      </c>
      <c r="D19" s="84" t="s">
        <v>425</v>
      </c>
      <c r="E19" s="96">
        <v>1500</v>
      </c>
      <c r="F19" s="96">
        <f t="shared" si="0"/>
        <v>1500</v>
      </c>
      <c r="G19" s="97">
        <f t="shared" si="1"/>
        <v>0.003991166218769124</v>
      </c>
    </row>
    <row r="20" spans="1:7" s="88" customFormat="1" ht="16.5" customHeight="1">
      <c r="A20" s="83">
        <v>7</v>
      </c>
      <c r="B20" s="83" t="s">
        <v>89</v>
      </c>
      <c r="C20" s="84" t="s">
        <v>423</v>
      </c>
      <c r="D20" s="84" t="s">
        <v>426</v>
      </c>
      <c r="E20" s="96">
        <v>8000</v>
      </c>
      <c r="F20" s="96">
        <f t="shared" si="0"/>
        <v>8000</v>
      </c>
      <c r="G20" s="97">
        <f t="shared" si="1"/>
        <v>0.02128621983343533</v>
      </c>
    </row>
    <row r="21" spans="1:7" s="88" customFormat="1" ht="16.5" customHeight="1">
      <c r="A21" s="83">
        <v>7</v>
      </c>
      <c r="B21" s="83" t="s">
        <v>89</v>
      </c>
      <c r="C21" s="84" t="s">
        <v>423</v>
      </c>
      <c r="D21" s="84" t="s">
        <v>427</v>
      </c>
      <c r="E21" s="96">
        <v>9000</v>
      </c>
      <c r="F21" s="96">
        <f t="shared" si="0"/>
        <v>9000</v>
      </c>
      <c r="G21" s="97">
        <f t="shared" si="1"/>
        <v>0.023946997312614748</v>
      </c>
    </row>
    <row r="22" spans="1:7" s="88" customFormat="1" ht="16.5" customHeight="1">
      <c r="A22" s="83">
        <v>7</v>
      </c>
      <c r="B22" s="83" t="s">
        <v>113</v>
      </c>
      <c r="C22" s="84" t="s">
        <v>423</v>
      </c>
      <c r="D22" s="84" t="s">
        <v>428</v>
      </c>
      <c r="E22" s="96">
        <v>4000</v>
      </c>
      <c r="F22" s="96">
        <f t="shared" si="0"/>
        <v>4000</v>
      </c>
      <c r="G22" s="97">
        <f t="shared" si="1"/>
        <v>0.010643109916717665</v>
      </c>
    </row>
    <row r="23" spans="1:7" s="88" customFormat="1" ht="16.5" customHeight="1">
      <c r="A23" s="83">
        <v>7</v>
      </c>
      <c r="B23" s="83" t="s">
        <v>113</v>
      </c>
      <c r="C23" s="84" t="s">
        <v>423</v>
      </c>
      <c r="D23" s="84" t="s">
        <v>429</v>
      </c>
      <c r="E23" s="96">
        <v>2000</v>
      </c>
      <c r="F23" s="96">
        <f t="shared" si="0"/>
        <v>2000</v>
      </c>
      <c r="G23" s="97">
        <f t="shared" si="1"/>
        <v>0.0053215549583588324</v>
      </c>
    </row>
    <row r="24" spans="1:7" s="88" customFormat="1" ht="16.5" customHeight="1">
      <c r="A24" s="83">
        <v>7</v>
      </c>
      <c r="B24" s="83" t="s">
        <v>117</v>
      </c>
      <c r="C24" s="84" t="s">
        <v>423</v>
      </c>
      <c r="D24" s="84" t="s">
        <v>430</v>
      </c>
      <c r="E24" s="96">
        <v>15000</v>
      </c>
      <c r="F24" s="96">
        <f t="shared" si="0"/>
        <v>15000</v>
      </c>
      <c r="G24" s="97">
        <f t="shared" si="1"/>
        <v>0.039911662187691245</v>
      </c>
    </row>
    <row r="25" spans="1:7" s="88" customFormat="1" ht="16.5" customHeight="1">
      <c r="A25" s="83">
        <v>7</v>
      </c>
      <c r="B25" s="83" t="s">
        <v>89</v>
      </c>
      <c r="C25" s="84" t="s">
        <v>423</v>
      </c>
      <c r="D25" s="84" t="s">
        <v>431</v>
      </c>
      <c r="E25" s="96">
        <v>6000</v>
      </c>
      <c r="F25" s="96">
        <f t="shared" si="0"/>
        <v>6000</v>
      </c>
      <c r="G25" s="97">
        <f t="shared" si="1"/>
        <v>0.015964664875076497</v>
      </c>
    </row>
    <row r="26" spans="1:7" s="88" customFormat="1" ht="16.5" customHeight="1">
      <c r="A26" s="83">
        <v>7</v>
      </c>
      <c r="B26" s="83" t="s">
        <v>89</v>
      </c>
      <c r="C26" s="84" t="s">
        <v>423</v>
      </c>
      <c r="D26" s="84" t="s">
        <v>432</v>
      </c>
      <c r="E26" s="96">
        <v>3880</v>
      </c>
      <c r="F26" s="96">
        <f t="shared" si="0"/>
        <v>3880</v>
      </c>
      <c r="G26" s="97">
        <f t="shared" si="1"/>
        <v>0.010323816619216135</v>
      </c>
    </row>
    <row r="27" spans="1:7" s="88" customFormat="1" ht="16.5" customHeight="1">
      <c r="A27" s="83">
        <v>7</v>
      </c>
      <c r="B27" s="83" t="s">
        <v>117</v>
      </c>
      <c r="C27" s="84" t="s">
        <v>423</v>
      </c>
      <c r="D27" s="84" t="s">
        <v>432</v>
      </c>
      <c r="E27" s="96">
        <v>3800</v>
      </c>
      <c r="F27" s="96">
        <f t="shared" si="0"/>
        <v>3800</v>
      </c>
      <c r="G27" s="97">
        <f t="shared" si="1"/>
        <v>0.010110954420881781</v>
      </c>
    </row>
    <row r="28" spans="1:7" s="88" customFormat="1" ht="16.5" customHeight="1">
      <c r="A28" s="83">
        <v>7</v>
      </c>
      <c r="B28" s="83" t="s">
        <v>89</v>
      </c>
      <c r="C28" s="84" t="s">
        <v>423</v>
      </c>
      <c r="D28" s="84" t="s">
        <v>433</v>
      </c>
      <c r="E28" s="96">
        <v>5000</v>
      </c>
      <c r="F28" s="96">
        <f aca="true" t="shared" si="2" ref="F28:F47">E28</f>
        <v>5000</v>
      </c>
      <c r="G28" s="97">
        <f t="shared" si="1"/>
        <v>0.013303887395897081</v>
      </c>
    </row>
    <row r="29" spans="1:7" s="88" customFormat="1" ht="16.5" customHeight="1">
      <c r="A29" s="83">
        <v>7</v>
      </c>
      <c r="B29" s="83" t="s">
        <v>89</v>
      </c>
      <c r="C29" s="84" t="s">
        <v>423</v>
      </c>
      <c r="D29" s="84" t="s">
        <v>434</v>
      </c>
      <c r="E29" s="96">
        <v>3500</v>
      </c>
      <c r="F29" s="96">
        <f t="shared" si="2"/>
        <v>3500</v>
      </c>
      <c r="G29" s="97">
        <f t="shared" si="1"/>
        <v>0.009312721177127958</v>
      </c>
    </row>
    <row r="30" spans="1:7" s="88" customFormat="1" ht="16.5" customHeight="1">
      <c r="A30" s="83">
        <v>7</v>
      </c>
      <c r="B30" s="83" t="s">
        <v>89</v>
      </c>
      <c r="C30" s="84" t="s">
        <v>423</v>
      </c>
      <c r="D30" s="84" t="s">
        <v>435</v>
      </c>
      <c r="E30" s="96">
        <v>3500</v>
      </c>
      <c r="F30" s="96">
        <f t="shared" si="2"/>
        <v>3500</v>
      </c>
      <c r="G30" s="97">
        <f t="shared" si="1"/>
        <v>0.009312721177127958</v>
      </c>
    </row>
    <row r="31" spans="1:7" s="88" customFormat="1" ht="16.5" customHeight="1">
      <c r="A31" s="83">
        <v>7</v>
      </c>
      <c r="B31" s="83" t="s">
        <v>89</v>
      </c>
      <c r="C31" s="84" t="s">
        <v>423</v>
      </c>
      <c r="D31" s="84" t="s">
        <v>436</v>
      </c>
      <c r="E31" s="96">
        <v>2000</v>
      </c>
      <c r="F31" s="96">
        <f t="shared" si="2"/>
        <v>2000</v>
      </c>
      <c r="G31" s="97">
        <f t="shared" si="1"/>
        <v>0.0053215549583588324</v>
      </c>
    </row>
    <row r="32" spans="1:7" s="88" customFormat="1" ht="16.5" customHeight="1">
      <c r="A32" s="83">
        <v>7</v>
      </c>
      <c r="B32" s="83" t="s">
        <v>117</v>
      </c>
      <c r="C32" s="84" t="s">
        <v>423</v>
      </c>
      <c r="D32" s="84" t="s">
        <v>436</v>
      </c>
      <c r="E32" s="96">
        <v>2000</v>
      </c>
      <c r="F32" s="96">
        <f t="shared" si="2"/>
        <v>2000</v>
      </c>
      <c r="G32" s="97">
        <f t="shared" si="1"/>
        <v>0.0053215549583588324</v>
      </c>
    </row>
    <row r="33" spans="1:7" s="88" customFormat="1" ht="16.5" customHeight="1">
      <c r="A33" s="83">
        <v>7</v>
      </c>
      <c r="B33" s="83" t="s">
        <v>89</v>
      </c>
      <c r="C33" s="84" t="s">
        <v>423</v>
      </c>
      <c r="D33" s="84" t="s">
        <v>437</v>
      </c>
      <c r="E33" s="96">
        <v>2000</v>
      </c>
      <c r="F33" s="96">
        <f t="shared" si="2"/>
        <v>2000</v>
      </c>
      <c r="G33" s="97">
        <f t="shared" si="1"/>
        <v>0.0053215549583588324</v>
      </c>
    </row>
    <row r="34" spans="1:7" s="88" customFormat="1" ht="16.5" customHeight="1">
      <c r="A34" s="83">
        <v>7</v>
      </c>
      <c r="B34" s="83" t="s">
        <v>89</v>
      </c>
      <c r="C34" s="84" t="s">
        <v>423</v>
      </c>
      <c r="D34" s="84" t="s">
        <v>438</v>
      </c>
      <c r="E34" s="96">
        <v>2500</v>
      </c>
      <c r="F34" s="96">
        <f t="shared" si="2"/>
        <v>2500</v>
      </c>
      <c r="G34" s="97">
        <f t="shared" si="1"/>
        <v>0.0066519436979485405</v>
      </c>
    </row>
    <row r="35" spans="1:7" s="88" customFormat="1" ht="16.5" customHeight="1">
      <c r="A35" s="83">
        <v>7</v>
      </c>
      <c r="B35" s="83" t="s">
        <v>89</v>
      </c>
      <c r="C35" s="84" t="s">
        <v>423</v>
      </c>
      <c r="D35" s="84" t="s">
        <v>439</v>
      </c>
      <c r="E35" s="96">
        <v>17000</v>
      </c>
      <c r="F35" s="96">
        <f t="shared" si="2"/>
        <v>17000</v>
      </c>
      <c r="G35" s="97">
        <f t="shared" si="1"/>
        <v>0.045233217146050074</v>
      </c>
    </row>
    <row r="36" spans="1:7" s="88" customFormat="1" ht="16.5" customHeight="1">
      <c r="A36" s="83">
        <v>8</v>
      </c>
      <c r="B36" s="83" t="s">
        <v>79</v>
      </c>
      <c r="C36" s="84" t="s">
        <v>440</v>
      </c>
      <c r="D36" s="84" t="s">
        <v>441</v>
      </c>
      <c r="E36" s="96">
        <v>1250</v>
      </c>
      <c r="F36" s="96">
        <f t="shared" si="2"/>
        <v>1250</v>
      </c>
      <c r="G36" s="97">
        <f t="shared" si="1"/>
        <v>0.0033259718489742703</v>
      </c>
    </row>
    <row r="37" spans="1:7" s="88" customFormat="1" ht="16.5" customHeight="1">
      <c r="A37" s="83">
        <v>8</v>
      </c>
      <c r="B37" s="83" t="s">
        <v>89</v>
      </c>
      <c r="C37" s="84" t="s">
        <v>440</v>
      </c>
      <c r="D37" s="84" t="s">
        <v>442</v>
      </c>
      <c r="E37" s="96">
        <f>2500*3</f>
        <v>7500</v>
      </c>
      <c r="F37" s="96">
        <f t="shared" si="2"/>
        <v>7500</v>
      </c>
      <c r="G37" s="97">
        <f t="shared" si="1"/>
        <v>0.019955831093845623</v>
      </c>
    </row>
    <row r="38" spans="1:7" s="88" customFormat="1" ht="16.5" customHeight="1">
      <c r="A38" s="83">
        <v>8</v>
      </c>
      <c r="B38" s="83" t="s">
        <v>89</v>
      </c>
      <c r="C38" s="84" t="s">
        <v>440</v>
      </c>
      <c r="D38" s="84" t="s">
        <v>443</v>
      </c>
      <c r="E38" s="96">
        <v>10000</v>
      </c>
      <c r="F38" s="96">
        <f t="shared" si="2"/>
        <v>10000</v>
      </c>
      <c r="G38" s="97">
        <f t="shared" si="1"/>
        <v>0.026607774791794162</v>
      </c>
    </row>
    <row r="39" spans="1:7" s="88" customFormat="1" ht="16.5" customHeight="1">
      <c r="A39" s="83">
        <v>8</v>
      </c>
      <c r="B39" s="83" t="s">
        <v>117</v>
      </c>
      <c r="C39" s="84" t="s">
        <v>440</v>
      </c>
      <c r="D39" s="84" t="s">
        <v>444</v>
      </c>
      <c r="E39" s="96">
        <v>12000</v>
      </c>
      <c r="F39" s="96">
        <f t="shared" si="2"/>
        <v>12000</v>
      </c>
      <c r="G39" s="97">
        <f t="shared" si="1"/>
        <v>0.031929329750152995</v>
      </c>
    </row>
    <row r="40" spans="1:7" s="88" customFormat="1" ht="16.5" customHeight="1">
      <c r="A40" s="83">
        <v>8</v>
      </c>
      <c r="B40" s="83" t="s">
        <v>89</v>
      </c>
      <c r="C40" s="84" t="s">
        <v>440</v>
      </c>
      <c r="D40" s="84" t="s">
        <v>445</v>
      </c>
      <c r="E40" s="96">
        <v>4200</v>
      </c>
      <c r="F40" s="96">
        <f t="shared" si="2"/>
        <v>4200</v>
      </c>
      <c r="G40" s="97">
        <f t="shared" si="1"/>
        <v>0.011175265412553549</v>
      </c>
    </row>
    <row r="41" spans="1:7" s="88" customFormat="1" ht="16.5" customHeight="1">
      <c r="A41" s="83">
        <v>8</v>
      </c>
      <c r="B41" s="83" t="s">
        <v>89</v>
      </c>
      <c r="C41" s="84" t="s">
        <v>440</v>
      </c>
      <c r="D41" s="84" t="s">
        <v>433</v>
      </c>
      <c r="E41" s="96">
        <v>2000</v>
      </c>
      <c r="F41" s="96">
        <f t="shared" si="2"/>
        <v>2000</v>
      </c>
      <c r="G41" s="97">
        <f t="shared" si="1"/>
        <v>0.0053215549583588324</v>
      </c>
    </row>
    <row r="42" spans="1:7" s="88" customFormat="1" ht="16.5" customHeight="1">
      <c r="A42" s="83">
        <v>8</v>
      </c>
      <c r="B42" s="83" t="s">
        <v>89</v>
      </c>
      <c r="C42" s="84" t="s">
        <v>440</v>
      </c>
      <c r="D42" s="84" t="s">
        <v>446</v>
      </c>
      <c r="E42" s="96">
        <v>7500</v>
      </c>
      <c r="F42" s="96">
        <f t="shared" si="2"/>
        <v>7500</v>
      </c>
      <c r="G42" s="97">
        <f t="shared" si="1"/>
        <v>0.019955831093845623</v>
      </c>
    </row>
    <row r="43" spans="1:7" s="88" customFormat="1" ht="16.5" customHeight="1">
      <c r="A43" s="83">
        <v>8</v>
      </c>
      <c r="B43" s="83" t="s">
        <v>89</v>
      </c>
      <c r="C43" s="84" t="s">
        <v>440</v>
      </c>
      <c r="D43" s="84" t="s">
        <v>447</v>
      </c>
      <c r="E43" s="96">
        <v>1200</v>
      </c>
      <c r="F43" s="96">
        <f t="shared" si="2"/>
        <v>1200</v>
      </c>
      <c r="G43" s="97">
        <f t="shared" si="1"/>
        <v>0.0031929329750152993</v>
      </c>
    </row>
    <row r="44" spans="1:7" s="88" customFormat="1" ht="16.5" customHeight="1">
      <c r="A44" s="83">
        <v>8</v>
      </c>
      <c r="B44" s="83" t="s">
        <v>117</v>
      </c>
      <c r="C44" s="84" t="s">
        <v>440</v>
      </c>
      <c r="D44" s="84" t="s">
        <v>447</v>
      </c>
      <c r="E44" s="96">
        <v>1500</v>
      </c>
      <c r="F44" s="96">
        <f t="shared" si="2"/>
        <v>1500</v>
      </c>
      <c r="G44" s="97">
        <f t="shared" si="1"/>
        <v>0.003991166218769124</v>
      </c>
    </row>
    <row r="45" spans="1:7" s="88" customFormat="1" ht="16.5" customHeight="1">
      <c r="A45" s="83">
        <v>8</v>
      </c>
      <c r="B45" s="83" t="s">
        <v>89</v>
      </c>
      <c r="C45" s="84" t="s">
        <v>440</v>
      </c>
      <c r="D45" s="84" t="s">
        <v>448</v>
      </c>
      <c r="E45" s="96">
        <v>2000</v>
      </c>
      <c r="F45" s="96">
        <f t="shared" si="2"/>
        <v>2000</v>
      </c>
      <c r="G45" s="97">
        <f t="shared" si="1"/>
        <v>0.0053215549583588324</v>
      </c>
    </row>
    <row r="46" spans="1:7" s="88" customFormat="1" ht="16.5" customHeight="1">
      <c r="A46" s="83">
        <v>9</v>
      </c>
      <c r="B46" s="83" t="s">
        <v>93</v>
      </c>
      <c r="C46" s="84" t="s">
        <v>449</v>
      </c>
      <c r="D46" s="84" t="s">
        <v>450</v>
      </c>
      <c r="E46" s="96">
        <v>45500</v>
      </c>
      <c r="F46" s="96">
        <f t="shared" si="2"/>
        <v>45500</v>
      </c>
      <c r="G46" s="97">
        <f t="shared" si="1"/>
        <v>0.12106537530266344</v>
      </c>
    </row>
    <row r="47" spans="1:7" s="88" customFormat="1" ht="85.5">
      <c r="A47" s="83">
        <v>10</v>
      </c>
      <c r="B47" s="83" t="s">
        <v>93</v>
      </c>
      <c r="C47" s="84" t="s">
        <v>397</v>
      </c>
      <c r="D47" s="84" t="s">
        <v>451</v>
      </c>
      <c r="E47" s="96">
        <v>14980</v>
      </c>
      <c r="F47" s="96">
        <f t="shared" si="2"/>
        <v>14980</v>
      </c>
      <c r="G47" s="97">
        <f t="shared" si="1"/>
        <v>0.039858446638107656</v>
      </c>
    </row>
    <row r="48" spans="1:7" ht="21" customHeight="1">
      <c r="A48" s="140" t="s">
        <v>250</v>
      </c>
      <c r="B48" s="140"/>
      <c r="C48" s="140"/>
      <c r="D48" s="140"/>
      <c r="E48" s="98">
        <f>SUM(E5:E47)</f>
        <v>375830</v>
      </c>
      <c r="F48" s="98">
        <f>SUM(F5:F47)</f>
        <v>375830</v>
      </c>
      <c r="G48" s="92">
        <f>SUM(G5:G47)</f>
        <v>1.0000000000000002</v>
      </c>
    </row>
    <row r="50" spans="1:7" ht="25.5" customHeight="1">
      <c r="A50" s="123" t="s">
        <v>452</v>
      </c>
      <c r="B50" s="123"/>
      <c r="C50" s="123"/>
      <c r="D50" s="123"/>
      <c r="E50" s="123"/>
      <c r="F50" s="123"/>
      <c r="G50" s="123"/>
    </row>
    <row r="51" ht="12.75">
      <c r="B51" s="78"/>
    </row>
    <row r="52" ht="12.75">
      <c r="A52" s="78" t="s">
        <v>31</v>
      </c>
    </row>
  </sheetData>
  <sheetProtection selectLockedCells="1" selectUnlockedCells="1"/>
  <mergeCells count="4">
    <mergeCell ref="D1:G1"/>
    <mergeCell ref="A2:G2"/>
    <mergeCell ref="A48:D48"/>
    <mergeCell ref="A50:G50"/>
  </mergeCells>
  <printOptions/>
  <pageMargins left="0.75" right="0.75" top="0.6993055555555556" bottom="0.5" header="0.3597222222222222" footer="0.5118055555555555"/>
  <pageSetup fitToHeight="2" fitToWidth="1" horizontalDpi="300" verticalDpi="300" orientation="portrait" paperSize="9"/>
  <headerFooter alignWithMargins="0">
    <oddHeader>&amp;L&amp;12LIFE+ 2009 - Financial Forms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Cinzia Tartaglia</cp:lastModifiedBy>
  <dcterms:modified xsi:type="dcterms:W3CDTF">2014-09-24T13:32:59Z</dcterms:modified>
  <cp:category/>
  <cp:version/>
  <cp:contentType/>
  <cp:contentStatus/>
</cp:coreProperties>
</file>